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15" windowWidth="15330" windowHeight="12855" firstSheet="1" activeTab="2"/>
  </bookViews>
  <sheets>
    <sheet name="P. ACCIÓN OCTUBRE 2018" sheetId="1" r:id="rId1"/>
    <sheet name="P. ACCIÓN OCTUBRE 2018 (2)" sheetId="2" r:id="rId2"/>
    <sheet name="P. ACCIÓN CONSOLIDADO OCTUBRE"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xlnm.Print_Titles" localSheetId="2">'P. ACCIÓN CONSOLIDADO OCTUBRE'!$C:$F,'P. ACCIÓN CONSOLIDADO OCTUBRE'!$1:$3</definedName>
    <definedName name="_xlnm.Print_Titles" localSheetId="0">'P. ACCIÓN OCTUBRE 2018'!$C:$F,'P. ACCIÓN OCTUBRE 2018'!$1:$3</definedName>
    <definedName name="_xlnm.Print_Titles" localSheetId="1">'P. ACCIÓN OCTUBRE 2018 (2)'!$C:$F,'P. ACCIÓN OCTUBRE 2018 (2)'!$1:$3</definedName>
  </definedNames>
  <calcPr calcId="144525"/>
</workbook>
</file>

<file path=xl/calcChain.xml><?xml version="1.0" encoding="utf-8"?>
<calcChain xmlns="http://schemas.openxmlformats.org/spreadsheetml/2006/main">
  <c r="AC202" i="3" l="1"/>
  <c r="G207" i="3"/>
  <c r="AC204" i="3"/>
  <c r="AB207" i="3"/>
  <c r="AA207" i="3"/>
  <c r="Z207" i="3"/>
  <c r="Y207" i="3"/>
  <c r="X207" i="3"/>
  <c r="W207" i="3"/>
  <c r="V207" i="3"/>
  <c r="U207" i="3"/>
  <c r="T207" i="3"/>
  <c r="S207" i="3"/>
  <c r="R207" i="3"/>
  <c r="Q207" i="3"/>
  <c r="P207" i="3"/>
  <c r="O207" i="3"/>
  <c r="N207" i="3"/>
  <c r="M207" i="3"/>
  <c r="L207" i="3"/>
  <c r="K207" i="3"/>
  <c r="J207" i="3"/>
  <c r="I207" i="3"/>
  <c r="H207" i="3"/>
  <c r="AC206" i="3"/>
  <c r="AC203" i="3"/>
  <c r="DS142" i="3"/>
  <c r="DS136" i="3"/>
  <c r="DS135" i="3"/>
  <c r="DS130" i="3"/>
  <c r="DS131" i="3"/>
  <c r="DS132" i="3"/>
  <c r="DS133" i="3"/>
  <c r="DS134" i="3"/>
  <c r="DS129" i="3"/>
  <c r="DU49" i="3"/>
  <c r="DU63" i="3"/>
  <c r="DU70" i="3"/>
  <c r="DU73" i="3"/>
  <c r="DU87" i="3"/>
  <c r="DU92" i="3"/>
  <c r="DU106" i="3"/>
  <c r="DU107" i="3"/>
  <c r="DU118" i="3"/>
  <c r="DU120" i="3"/>
  <c r="DU122" i="3"/>
  <c r="DS125" i="3"/>
  <c r="DT49" i="3"/>
  <c r="DT63" i="3"/>
  <c r="DT70" i="3"/>
  <c r="DT73" i="3"/>
  <c r="DT87" i="3"/>
  <c r="DT92" i="3"/>
  <c r="DT106" i="3"/>
  <c r="DT107" i="3"/>
  <c r="DT118" i="3"/>
  <c r="DT120" i="3"/>
  <c r="DT122" i="3"/>
  <c r="DS36" i="3"/>
  <c r="DS37" i="3"/>
  <c r="DS38" i="3"/>
  <c r="DS39" i="3"/>
  <c r="DS40" i="3"/>
  <c r="DS41" i="3"/>
  <c r="DS42" i="3"/>
  <c r="DS43" i="3"/>
  <c r="DS44" i="3"/>
  <c r="DS45" i="3"/>
  <c r="DS46" i="3"/>
  <c r="DS47" i="3"/>
  <c r="DS48" i="3"/>
  <c r="DS49" i="3"/>
  <c r="DS50" i="3"/>
  <c r="DS51" i="3"/>
  <c r="DS52" i="3"/>
  <c r="DS53" i="3"/>
  <c r="DS54" i="3"/>
  <c r="DS55" i="3"/>
  <c r="DS56" i="3"/>
  <c r="DS57" i="3"/>
  <c r="DS58" i="3"/>
  <c r="DS59" i="3"/>
  <c r="DS60" i="3"/>
  <c r="DS61" i="3"/>
  <c r="DS62" i="3"/>
  <c r="DS63" i="3"/>
  <c r="DS64" i="3"/>
  <c r="DS65" i="3"/>
  <c r="DS66" i="3"/>
  <c r="DS67" i="3"/>
  <c r="DS68" i="3"/>
  <c r="DS69" i="3"/>
  <c r="DS70" i="3"/>
  <c r="DS71" i="3"/>
  <c r="DS72" i="3"/>
  <c r="DS73" i="3"/>
  <c r="DS74" i="3"/>
  <c r="DS75" i="3"/>
  <c r="DS76" i="3"/>
  <c r="DS77" i="3"/>
  <c r="DS78" i="3"/>
  <c r="DS79" i="3"/>
  <c r="DS80" i="3"/>
  <c r="DS81" i="3"/>
  <c r="DS82" i="3"/>
  <c r="DS83" i="3"/>
  <c r="DS84" i="3"/>
  <c r="DS85" i="3"/>
  <c r="DS86" i="3"/>
  <c r="DS87" i="3"/>
  <c r="DS88" i="3"/>
  <c r="DS89" i="3"/>
  <c r="DS90" i="3"/>
  <c r="DS91" i="3"/>
  <c r="DS92" i="3"/>
  <c r="DS93" i="3"/>
  <c r="DS94" i="3"/>
  <c r="DS95" i="3"/>
  <c r="DS96" i="3"/>
  <c r="DS97" i="3"/>
  <c r="DS98" i="3"/>
  <c r="DS99" i="3"/>
  <c r="DS100" i="3"/>
  <c r="DS101" i="3"/>
  <c r="DS102" i="3"/>
  <c r="DS103" i="3"/>
  <c r="DS104" i="3"/>
  <c r="DS105" i="3"/>
  <c r="DS106" i="3"/>
  <c r="DS107" i="3"/>
  <c r="DS108" i="3"/>
  <c r="DS109" i="3"/>
  <c r="DS110" i="3"/>
  <c r="DS111" i="3"/>
  <c r="DS112" i="3"/>
  <c r="DS113" i="3"/>
  <c r="DS114" i="3"/>
  <c r="DS115" i="3"/>
  <c r="DS116" i="3"/>
  <c r="DS117" i="3"/>
  <c r="DS118" i="3"/>
  <c r="DS119" i="3"/>
  <c r="DS120" i="3"/>
  <c r="DS121" i="3"/>
  <c r="DS122" i="3"/>
  <c r="DS123" i="3"/>
  <c r="DS124" i="3"/>
  <c r="DS35" i="3"/>
  <c r="AC205" i="3" l="1"/>
  <c r="E207" i="3"/>
  <c r="AC207" i="3" l="1"/>
  <c r="DP135" i="3" l="1"/>
  <c r="DO135" i="3"/>
  <c r="DN135" i="3"/>
  <c r="DM135" i="3"/>
  <c r="DJ135" i="3"/>
  <c r="CS135" i="3"/>
  <c r="CR135" i="3"/>
  <c r="CQ135" i="3"/>
  <c r="CP135" i="3"/>
  <c r="CM135" i="3"/>
  <c r="CL135" i="3"/>
  <c r="CF135" i="3"/>
  <c r="CE135" i="3"/>
  <c r="CD135" i="3"/>
  <c r="CC135" i="3"/>
  <c r="CB135" i="3"/>
  <c r="BZ135" i="3"/>
  <c r="BY135" i="3"/>
  <c r="BV135" i="3"/>
  <c r="BU135" i="3"/>
  <c r="BT135" i="3"/>
  <c r="BS135" i="3"/>
  <c r="BP135" i="3"/>
  <c r="BF135" i="3"/>
  <c r="AY135" i="3"/>
  <c r="AX135" i="3"/>
  <c r="AW135" i="3"/>
  <c r="AV135" i="3"/>
  <c r="AU135" i="3"/>
  <c r="AT135" i="3"/>
  <c r="AS135" i="3"/>
  <c r="AR135" i="3"/>
  <c r="AQ135" i="3"/>
  <c r="AP135" i="3"/>
  <c r="AO135" i="3"/>
  <c r="AN135" i="3"/>
  <c r="AM135" i="3"/>
  <c r="AL135" i="3"/>
  <c r="AK135" i="3"/>
  <c r="AJ135" i="3"/>
  <c r="AI135" i="3"/>
  <c r="AF135" i="3"/>
  <c r="AE135" i="3"/>
  <c r="AB135" i="3"/>
  <c r="Z135" i="3"/>
  <c r="Y135" i="3"/>
  <c r="X135" i="3"/>
  <c r="N135" i="3"/>
  <c r="K135" i="3"/>
  <c r="G135" i="3"/>
  <c r="CX134" i="3"/>
  <c r="CR134" i="3"/>
  <c r="CQ134" i="3"/>
  <c r="CO134" i="3"/>
  <c r="CL134" i="3"/>
  <c r="CK134" i="3"/>
  <c r="CJ134" i="3"/>
  <c r="CI134" i="3"/>
  <c r="CH134" i="3"/>
  <c r="CG134" i="3"/>
  <c r="CF134" i="3"/>
  <c r="CE134" i="3"/>
  <c r="CD134" i="3"/>
  <c r="CC134" i="3"/>
  <c r="CB134" i="3"/>
  <c r="CA134" i="3"/>
  <c r="BY134" i="3"/>
  <c r="AX134" i="3"/>
  <c r="AW134" i="3"/>
  <c r="AU134" i="3"/>
  <c r="AR134" i="3"/>
  <c r="AQ134" i="3"/>
  <c r="AP134" i="3"/>
  <c r="AO134" i="3"/>
  <c r="AN134" i="3"/>
  <c r="AM134" i="3"/>
  <c r="AL134" i="3"/>
  <c r="AK134" i="3"/>
  <c r="AJ134" i="3"/>
  <c r="AH134" i="3"/>
  <c r="AG134" i="3"/>
  <c r="AE134" i="3"/>
  <c r="Z134" i="3"/>
  <c r="Y134" i="3"/>
  <c r="X134" i="3"/>
  <c r="W134" i="3"/>
  <c r="V134" i="3"/>
  <c r="U134" i="3"/>
  <c r="T134" i="3"/>
  <c r="S134" i="3"/>
  <c r="R134" i="3"/>
  <c r="Q134" i="3"/>
  <c r="P134" i="3"/>
  <c r="O134" i="3"/>
  <c r="N134" i="3"/>
  <c r="M134" i="3"/>
  <c r="L134" i="3"/>
  <c r="K134" i="3"/>
  <c r="J134" i="3"/>
  <c r="H134" i="3"/>
  <c r="CR133" i="3"/>
  <c r="CM133" i="3"/>
  <c r="CL133" i="3"/>
  <c r="CK133" i="3"/>
  <c r="CJ133" i="3"/>
  <c r="CI133" i="3"/>
  <c r="CH133" i="3"/>
  <c r="CG133" i="3"/>
  <c r="CF133" i="3"/>
  <c r="CE133" i="3"/>
  <c r="CD133" i="3"/>
  <c r="CB133" i="3"/>
  <c r="AX133" i="3"/>
  <c r="AS133" i="3"/>
  <c r="AR133" i="3"/>
  <c r="AQ133" i="3"/>
  <c r="AP133" i="3"/>
  <c r="AO133" i="3"/>
  <c r="AK133" i="3"/>
  <c r="AJ133" i="3"/>
  <c r="AH133" i="3"/>
  <c r="Z133" i="3"/>
  <c r="V133" i="3"/>
  <c r="U133" i="3"/>
  <c r="T133" i="3"/>
  <c r="S133" i="3"/>
  <c r="R133" i="3"/>
  <c r="Q133" i="3"/>
  <c r="P133" i="3"/>
  <c r="O133" i="3"/>
  <c r="N133" i="3"/>
  <c r="M133" i="3"/>
  <c r="L133" i="3"/>
  <c r="K133" i="3"/>
  <c r="J133" i="3"/>
  <c r="H133" i="3"/>
  <c r="CQ132" i="3"/>
  <c r="CO132" i="3"/>
  <c r="CL132" i="3"/>
  <c r="CJ132" i="3"/>
  <c r="CG132" i="3"/>
  <c r="CD132" i="3"/>
  <c r="CC132" i="3"/>
  <c r="CB132" i="3"/>
  <c r="BY132" i="3"/>
  <c r="AW132" i="3"/>
  <c r="AU132" i="3"/>
  <c r="AR132" i="3"/>
  <c r="AP132" i="3"/>
  <c r="AM132" i="3"/>
  <c r="AJ132" i="3"/>
  <c r="AI132" i="3"/>
  <c r="AH132" i="3"/>
  <c r="AE132" i="3"/>
  <c r="Z132" i="3"/>
  <c r="X132" i="3"/>
  <c r="U132" i="3"/>
  <c r="S132" i="3"/>
  <c r="R132" i="3"/>
  <c r="Q132" i="3"/>
  <c r="P132" i="3"/>
  <c r="O132" i="3"/>
  <c r="M132" i="3"/>
  <c r="L132" i="3"/>
  <c r="K132" i="3"/>
  <c r="J132" i="3"/>
  <c r="H132" i="3"/>
  <c r="CR131" i="3"/>
  <c r="CQ131" i="3"/>
  <c r="CP131" i="3"/>
  <c r="CM131" i="3"/>
  <c r="CL131" i="3"/>
  <c r="CK131" i="3"/>
  <c r="CJ131" i="3"/>
  <c r="CI131" i="3"/>
  <c r="CH131" i="3"/>
  <c r="CG131" i="3"/>
  <c r="CF131" i="3"/>
  <c r="CE131" i="3"/>
  <c r="CD131" i="3"/>
  <c r="CC131" i="3"/>
  <c r="CB131" i="3"/>
  <c r="CA131" i="3"/>
  <c r="BY131" i="3"/>
  <c r="AX131" i="3"/>
  <c r="AW131" i="3"/>
  <c r="AV131" i="3"/>
  <c r="AS131" i="3"/>
  <c r="AR131" i="3"/>
  <c r="AQ131" i="3"/>
  <c r="AP131" i="3"/>
  <c r="AO131" i="3"/>
  <c r="AN131" i="3"/>
  <c r="AM131" i="3"/>
  <c r="AL131" i="3"/>
  <c r="AK131" i="3"/>
  <c r="AJ131" i="3"/>
  <c r="AI131" i="3"/>
  <c r="AH131" i="3"/>
  <c r="AG131" i="3"/>
  <c r="AE131" i="3"/>
  <c r="Z131" i="3"/>
  <c r="Y131" i="3"/>
  <c r="X131" i="3"/>
  <c r="W131" i="3"/>
  <c r="V131" i="3"/>
  <c r="U131" i="3"/>
  <c r="T131" i="3"/>
  <c r="S131" i="3"/>
  <c r="R131" i="3"/>
  <c r="Q131" i="3"/>
  <c r="P131" i="3"/>
  <c r="O131" i="3"/>
  <c r="N131" i="3"/>
  <c r="M131" i="3"/>
  <c r="L131" i="3"/>
  <c r="K131" i="3"/>
  <c r="J131" i="3"/>
  <c r="H131" i="3"/>
  <c r="CR130" i="3"/>
  <c r="CO130" i="3"/>
  <c r="CN130" i="3"/>
  <c r="CM130" i="3"/>
  <c r="CL130" i="3"/>
  <c r="CK130" i="3"/>
  <c r="CJ130" i="3"/>
  <c r="CI130" i="3"/>
  <c r="CH130" i="3"/>
  <c r="CG130" i="3"/>
  <c r="CF130" i="3"/>
  <c r="CE130" i="3"/>
  <c r="CD130" i="3"/>
  <c r="CC130" i="3"/>
  <c r="CB130" i="3"/>
  <c r="BZ130" i="3"/>
  <c r="AX130" i="3"/>
  <c r="AU130" i="3"/>
  <c r="AT130" i="3"/>
  <c r="AS130" i="3"/>
  <c r="AR130" i="3"/>
  <c r="AQ130" i="3"/>
  <c r="AP130" i="3"/>
  <c r="AO130" i="3"/>
  <c r="AN130" i="3"/>
  <c r="AM130" i="3"/>
  <c r="AL130" i="3"/>
  <c r="AK130" i="3"/>
  <c r="AJ130" i="3"/>
  <c r="AI130" i="3"/>
  <c r="AH130" i="3"/>
  <c r="AF130" i="3"/>
  <c r="Y130" i="3"/>
  <c r="X130" i="3"/>
  <c r="W130" i="3"/>
  <c r="V130" i="3"/>
  <c r="U130" i="3"/>
  <c r="T130" i="3"/>
  <c r="S130" i="3"/>
  <c r="R130" i="3"/>
  <c r="Q130" i="3"/>
  <c r="P130" i="3"/>
  <c r="O130" i="3"/>
  <c r="N130" i="3"/>
  <c r="M130" i="3"/>
  <c r="L130" i="3"/>
  <c r="K130" i="3"/>
  <c r="I130" i="3"/>
  <c r="H130" i="3"/>
  <c r="CR129" i="3"/>
  <c r="CQ129" i="3"/>
  <c r="CN129" i="3"/>
  <c r="CM129" i="3"/>
  <c r="CJ129" i="3"/>
  <c r="CI129" i="3"/>
  <c r="CF129" i="3"/>
  <c r="CC129" i="3"/>
  <c r="CB129" i="3"/>
  <c r="BY129" i="3"/>
  <c r="AX129" i="3"/>
  <c r="AW129" i="3"/>
  <c r="AT129" i="3"/>
  <c r="AS129" i="3"/>
  <c r="AP129" i="3"/>
  <c r="AO129" i="3"/>
  <c r="AL129" i="3"/>
  <c r="AI129" i="3"/>
  <c r="AH129" i="3"/>
  <c r="AE129" i="3"/>
  <c r="Z129" i="3"/>
  <c r="X129" i="3"/>
  <c r="W129" i="3"/>
  <c r="V129" i="3"/>
  <c r="U129" i="3"/>
  <c r="R129" i="3"/>
  <c r="N129" i="3"/>
  <c r="M129" i="3"/>
  <c r="L129" i="3"/>
  <c r="K129" i="3"/>
  <c r="J129" i="3"/>
  <c r="I129" i="3"/>
  <c r="H129" i="3"/>
  <c r="CS128" i="3"/>
  <c r="CR128" i="3"/>
  <c r="CQ128" i="3"/>
  <c r="CP128" i="3"/>
  <c r="CN128" i="3"/>
  <c r="CM128" i="3"/>
  <c r="CL128" i="3"/>
  <c r="CK128" i="3"/>
  <c r="CJ128" i="3"/>
  <c r="CI128" i="3"/>
  <c r="CD128" i="3"/>
  <c r="CC128" i="3"/>
  <c r="CB128" i="3"/>
  <c r="AX128" i="3"/>
  <c r="AW128" i="3"/>
  <c r="AV128" i="3"/>
  <c r="AT128" i="3"/>
  <c r="AS128" i="3"/>
  <c r="AR128" i="3"/>
  <c r="AQ128" i="3"/>
  <c r="AP128" i="3"/>
  <c r="AO128" i="3"/>
  <c r="AJ128" i="3"/>
  <c r="AI128" i="3"/>
  <c r="AH128" i="3"/>
  <c r="Z128" i="3"/>
  <c r="Y128" i="3"/>
  <c r="W128" i="3"/>
  <c r="V128" i="3"/>
  <c r="U128" i="3"/>
  <c r="T128" i="3"/>
  <c r="S128" i="3"/>
  <c r="R128" i="3"/>
  <c r="M128" i="3"/>
  <c r="L128" i="3"/>
  <c r="J128" i="3"/>
  <c r="I128" i="3"/>
  <c r="H128" i="3"/>
  <c r="CR124" i="3"/>
  <c r="CN124" i="3"/>
  <c r="CM124" i="3"/>
  <c r="CJ124" i="3"/>
  <c r="CI124" i="3"/>
  <c r="CC124" i="3"/>
  <c r="CB124" i="3"/>
  <c r="AX124" i="3"/>
  <c r="AT124" i="3"/>
  <c r="AS124" i="3"/>
  <c r="AP124" i="3"/>
  <c r="AO124" i="3"/>
  <c r="AI124" i="3"/>
  <c r="AH124" i="3"/>
  <c r="AA124" i="3"/>
  <c r="Z124" i="3"/>
  <c r="W124" i="3"/>
  <c r="V124" i="3"/>
  <c r="U124" i="3"/>
  <c r="R124" i="3"/>
  <c r="M124" i="3"/>
  <c r="L124" i="3"/>
  <c r="J124" i="3"/>
  <c r="H124" i="3"/>
  <c r="DO123" i="3"/>
  <c r="DN123" i="3"/>
  <c r="DM123" i="3"/>
  <c r="DL123" i="3"/>
  <c r="DK123" i="3"/>
  <c r="DJ123" i="3"/>
  <c r="DI123" i="3"/>
  <c r="DH123" i="3"/>
  <c r="DG123" i="3"/>
  <c r="DF123" i="3"/>
  <c r="DE123" i="3"/>
  <c r="DD123" i="3"/>
  <c r="DC123" i="3"/>
  <c r="DB123" i="3"/>
  <c r="DA123" i="3"/>
  <c r="CZ123" i="3"/>
  <c r="CY123" i="3"/>
  <c r="CX123" i="3"/>
  <c r="CV123" i="3"/>
  <c r="CS123" i="3"/>
  <c r="BZ123" i="3" s="1"/>
  <c r="BU123" i="3"/>
  <c r="BT123" i="3"/>
  <c r="BS123" i="3"/>
  <c r="BR123" i="3"/>
  <c r="BQ123" i="3"/>
  <c r="BP123" i="3"/>
  <c r="BO123" i="3"/>
  <c r="BN123" i="3"/>
  <c r="BM123" i="3"/>
  <c r="BL123" i="3"/>
  <c r="BK123" i="3"/>
  <c r="BJ123" i="3"/>
  <c r="BI123" i="3"/>
  <c r="BH123" i="3"/>
  <c r="BG123" i="3"/>
  <c r="BF123" i="3"/>
  <c r="BE123" i="3"/>
  <c r="BD123" i="3"/>
  <c r="BB123" i="3"/>
  <c r="AY123" i="3"/>
  <c r="AF123" i="3"/>
  <c r="AB123" i="3"/>
  <c r="DP122" i="3"/>
  <c r="DO122" i="3"/>
  <c r="DN122" i="3"/>
  <c r="DM122" i="3"/>
  <c r="DL122" i="3"/>
  <c r="DK122" i="3"/>
  <c r="DJ122" i="3"/>
  <c r="DI122" i="3"/>
  <c r="DH122" i="3"/>
  <c r="DG122" i="3"/>
  <c r="DF122" i="3"/>
  <c r="DE122" i="3"/>
  <c r="DD122" i="3"/>
  <c r="DC122" i="3"/>
  <c r="DB122" i="3"/>
  <c r="DA122" i="3"/>
  <c r="CZ122" i="3"/>
  <c r="CY122" i="3"/>
  <c r="CX122" i="3"/>
  <c r="CW122" i="3"/>
  <c r="CV122" i="3"/>
  <c r="BX122" i="3"/>
  <c r="BV122" i="3"/>
  <c r="BU122" i="3"/>
  <c r="BT122" i="3"/>
  <c r="BS122" i="3"/>
  <c r="BR122" i="3"/>
  <c r="BQ122" i="3"/>
  <c r="BP122" i="3"/>
  <c r="BO122" i="3"/>
  <c r="BN122" i="3"/>
  <c r="BM122" i="3"/>
  <c r="BL122" i="3"/>
  <c r="BK122" i="3"/>
  <c r="BJ122" i="3"/>
  <c r="BI122" i="3"/>
  <c r="BH122" i="3"/>
  <c r="BG122" i="3"/>
  <c r="BF122" i="3"/>
  <c r="BE122" i="3"/>
  <c r="BD122" i="3"/>
  <c r="BC122" i="3"/>
  <c r="BB122" i="3"/>
  <c r="AD122" i="3"/>
  <c r="AC122" i="3" s="1"/>
  <c r="AZ122" i="3" s="1"/>
  <c r="G122" i="3"/>
  <c r="DP121" i="3"/>
  <c r="DO121" i="3"/>
  <c r="DM121" i="3"/>
  <c r="DL121" i="3"/>
  <c r="DK121" i="3"/>
  <c r="DJ121" i="3"/>
  <c r="DI121" i="3"/>
  <c r="DH121" i="3"/>
  <c r="DG121" i="3"/>
  <c r="DF121" i="3"/>
  <c r="DE121" i="3"/>
  <c r="DD121" i="3"/>
  <c r="DC121" i="3"/>
  <c r="DB121" i="3"/>
  <c r="DA121" i="3"/>
  <c r="CZ121" i="3"/>
  <c r="CY121" i="3"/>
  <c r="CX121" i="3"/>
  <c r="CW121" i="3"/>
  <c r="CQ121" i="3"/>
  <c r="DN121" i="3" s="1"/>
  <c r="BV121" i="3"/>
  <c r="BU121" i="3"/>
  <c r="BS121" i="3"/>
  <c r="BR121" i="3"/>
  <c r="BQ121" i="3"/>
  <c r="BP121" i="3"/>
  <c r="BO121" i="3"/>
  <c r="BN121" i="3"/>
  <c r="BM121" i="3"/>
  <c r="BL121" i="3"/>
  <c r="BK121" i="3"/>
  <c r="BJ121" i="3"/>
  <c r="BI121" i="3"/>
  <c r="BH121" i="3"/>
  <c r="BG121" i="3"/>
  <c r="BF121" i="3"/>
  <c r="BE121" i="3"/>
  <c r="BD121" i="3"/>
  <c r="BC121" i="3"/>
  <c r="BB121" i="3"/>
  <c r="AW121" i="3"/>
  <c r="G121" i="3"/>
  <c r="DP120" i="3"/>
  <c r="DO120" i="3"/>
  <c r="DN120" i="3"/>
  <c r="DM120" i="3"/>
  <c r="DL120" i="3"/>
  <c r="DK120" i="3"/>
  <c r="DJ120" i="3"/>
  <c r="DI120" i="3"/>
  <c r="DH120" i="3"/>
  <c r="DG120" i="3"/>
  <c r="DF120" i="3"/>
  <c r="DE120" i="3"/>
  <c r="DD120" i="3"/>
  <c r="DC120" i="3"/>
  <c r="DB120" i="3"/>
  <c r="DA120" i="3"/>
  <c r="CZ120" i="3"/>
  <c r="CY120" i="3"/>
  <c r="CX120" i="3"/>
  <c r="CW120" i="3"/>
  <c r="CV120" i="3"/>
  <c r="BX120" i="3"/>
  <c r="BV120" i="3"/>
  <c r="BU120" i="3"/>
  <c r="BT120" i="3"/>
  <c r="BS120" i="3"/>
  <c r="BR120" i="3"/>
  <c r="BQ120" i="3"/>
  <c r="BP120" i="3"/>
  <c r="BO120" i="3"/>
  <c r="BN120" i="3"/>
  <c r="BM120" i="3"/>
  <c r="BL120" i="3"/>
  <c r="BK120" i="3"/>
  <c r="BJ120" i="3"/>
  <c r="BI120" i="3"/>
  <c r="BH120" i="3"/>
  <c r="BG120" i="3"/>
  <c r="BF120" i="3"/>
  <c r="BE120" i="3"/>
  <c r="BD120" i="3"/>
  <c r="BC120" i="3"/>
  <c r="BB120" i="3"/>
  <c r="AD120" i="3"/>
  <c r="G120" i="3"/>
  <c r="DP119" i="3"/>
  <c r="DO119" i="3"/>
  <c r="DN119" i="3"/>
  <c r="DM119" i="3"/>
  <c r="DL119" i="3"/>
  <c r="DK119" i="3"/>
  <c r="DJ119" i="3"/>
  <c r="DI119" i="3"/>
  <c r="DH119" i="3"/>
  <c r="DG119" i="3"/>
  <c r="DF119" i="3"/>
  <c r="DE119" i="3"/>
  <c r="DD119" i="3"/>
  <c r="DC119" i="3"/>
  <c r="DB119" i="3"/>
  <c r="DA119" i="3"/>
  <c r="CZ119" i="3"/>
  <c r="CY119" i="3"/>
  <c r="CX119" i="3"/>
  <c r="CV119" i="3"/>
  <c r="BZ119" i="3"/>
  <c r="BX119" i="3" s="1"/>
  <c r="DT119" i="3" s="1"/>
  <c r="BV119" i="3"/>
  <c r="BU119" i="3"/>
  <c r="BT119" i="3"/>
  <c r="BS119" i="3"/>
  <c r="BR119" i="3"/>
  <c r="BQ119" i="3"/>
  <c r="BP119" i="3"/>
  <c r="BO119" i="3"/>
  <c r="BN119" i="3"/>
  <c r="BM119" i="3"/>
  <c r="BL119" i="3"/>
  <c r="BK119" i="3"/>
  <c r="BJ119" i="3"/>
  <c r="BI119" i="3"/>
  <c r="BH119" i="3"/>
  <c r="BG119" i="3"/>
  <c r="BF119" i="3"/>
  <c r="BE119" i="3"/>
  <c r="BD119" i="3"/>
  <c r="BB119" i="3"/>
  <c r="AF119" i="3"/>
  <c r="AD119" i="3" s="1"/>
  <c r="G119" i="3"/>
  <c r="DP118" i="3"/>
  <c r="DO118" i="3"/>
  <c r="DN118" i="3"/>
  <c r="DM118" i="3"/>
  <c r="DL118" i="3"/>
  <c r="DK118" i="3"/>
  <c r="DJ118" i="3"/>
  <c r="DI118" i="3"/>
  <c r="DH118" i="3"/>
  <c r="DG118" i="3"/>
  <c r="DF118" i="3"/>
  <c r="DE118" i="3"/>
  <c r="DD118" i="3"/>
  <c r="DC118" i="3"/>
  <c r="DB118" i="3"/>
  <c r="DA118" i="3"/>
  <c r="CZ118" i="3"/>
  <c r="CY118" i="3"/>
  <c r="CX118" i="3"/>
  <c r="CV118" i="3"/>
  <c r="BX118" i="3"/>
  <c r="BV118" i="3"/>
  <c r="BU118" i="3"/>
  <c r="BT118" i="3"/>
  <c r="BS118" i="3"/>
  <c r="BR118" i="3"/>
  <c r="BQ118" i="3"/>
  <c r="BP118" i="3"/>
  <c r="BO118" i="3"/>
  <c r="BN118" i="3"/>
  <c r="BM118" i="3"/>
  <c r="BL118" i="3"/>
  <c r="BK118" i="3"/>
  <c r="BJ118" i="3"/>
  <c r="BI118" i="3"/>
  <c r="BH118" i="3"/>
  <c r="BG118" i="3"/>
  <c r="BF118" i="3"/>
  <c r="BE118" i="3"/>
  <c r="BD118" i="3"/>
  <c r="BB118" i="3"/>
  <c r="AF118" i="3"/>
  <c r="AD118" i="3" s="1"/>
  <c r="I118" i="3"/>
  <c r="DP117" i="3"/>
  <c r="DO117" i="3"/>
  <c r="DM117" i="3"/>
  <c r="DL117" i="3"/>
  <c r="DK117" i="3"/>
  <c r="DJ117" i="3"/>
  <c r="DI117" i="3"/>
  <c r="DH117" i="3"/>
  <c r="DG117" i="3"/>
  <c r="DF117" i="3"/>
  <c r="DE117" i="3"/>
  <c r="DD117" i="3"/>
  <c r="DC117" i="3"/>
  <c r="DB117" i="3"/>
  <c r="DA117" i="3"/>
  <c r="CZ117" i="3"/>
  <c r="CY117" i="3"/>
  <c r="CX117" i="3"/>
  <c r="CV117" i="3"/>
  <c r="CQ117" i="3"/>
  <c r="DN117" i="3" s="1"/>
  <c r="BZ117" i="3"/>
  <c r="BV117" i="3"/>
  <c r="BU117" i="3"/>
  <c r="BR117" i="3"/>
  <c r="BQ117" i="3"/>
  <c r="BP117" i="3"/>
  <c r="BO117" i="3"/>
  <c r="BN117" i="3"/>
  <c r="BM117" i="3"/>
  <c r="BL117" i="3"/>
  <c r="BK117" i="3"/>
  <c r="BJ117" i="3"/>
  <c r="BI117" i="3"/>
  <c r="BH117" i="3"/>
  <c r="BG117" i="3"/>
  <c r="BF117" i="3"/>
  <c r="BE117" i="3"/>
  <c r="BD117" i="3"/>
  <c r="BB117" i="3"/>
  <c r="AW117" i="3"/>
  <c r="AV117" i="3"/>
  <c r="AF117" i="3"/>
  <c r="I117" i="3"/>
  <c r="DP116" i="3"/>
  <c r="DO116" i="3"/>
  <c r="DM116" i="3"/>
  <c r="DL116" i="3"/>
  <c r="DK116" i="3"/>
  <c r="DJ116" i="3"/>
  <c r="DI116" i="3"/>
  <c r="DH116" i="3"/>
  <c r="DG116" i="3"/>
  <c r="DF116" i="3"/>
  <c r="DE116" i="3"/>
  <c r="DD116" i="3"/>
  <c r="DC116" i="3"/>
  <c r="DB116" i="3"/>
  <c r="DA116" i="3"/>
  <c r="CZ116" i="3"/>
  <c r="CY116" i="3"/>
  <c r="CX116" i="3"/>
  <c r="CV116" i="3"/>
  <c r="CQ116" i="3"/>
  <c r="BZ116" i="3"/>
  <c r="BX116" i="3" s="1"/>
  <c r="DT116" i="3" s="1"/>
  <c r="BV116" i="3"/>
  <c r="BU116" i="3"/>
  <c r="BR116" i="3"/>
  <c r="BQ116" i="3"/>
  <c r="BP116" i="3"/>
  <c r="BO116" i="3"/>
  <c r="BN116" i="3"/>
  <c r="BM116" i="3"/>
  <c r="BL116" i="3"/>
  <c r="BK116" i="3"/>
  <c r="BJ116" i="3"/>
  <c r="BI116" i="3"/>
  <c r="BH116" i="3"/>
  <c r="BG116" i="3"/>
  <c r="BF116" i="3"/>
  <c r="BE116" i="3"/>
  <c r="BD116" i="3"/>
  <c r="BB116" i="3"/>
  <c r="AW116" i="3"/>
  <c r="AV116" i="3"/>
  <c r="BS116" i="3" s="1"/>
  <c r="AF116" i="3"/>
  <c r="I116" i="3"/>
  <c r="DP115" i="3"/>
  <c r="DO115" i="3"/>
  <c r="DN115" i="3"/>
  <c r="DL115" i="3"/>
  <c r="DK115" i="3"/>
  <c r="DJ115" i="3"/>
  <c r="DI115" i="3"/>
  <c r="DH115" i="3"/>
  <c r="DG115" i="3"/>
  <c r="DF115" i="3"/>
  <c r="DE115" i="3"/>
  <c r="DD115" i="3"/>
  <c r="DC115" i="3"/>
  <c r="DB115" i="3"/>
  <c r="DA115" i="3"/>
  <c r="CZ115" i="3"/>
  <c r="CY115" i="3"/>
  <c r="CX115" i="3"/>
  <c r="CV115" i="3"/>
  <c r="CP115" i="3"/>
  <c r="DM115" i="3" s="1"/>
  <c r="BZ115" i="3"/>
  <c r="BV115" i="3"/>
  <c r="BU115" i="3"/>
  <c r="BT115" i="3"/>
  <c r="BR115" i="3"/>
  <c r="BQ115" i="3"/>
  <c r="BP115" i="3"/>
  <c r="BO115" i="3"/>
  <c r="BN115" i="3"/>
  <c r="BM115" i="3"/>
  <c r="BL115" i="3"/>
  <c r="BK115" i="3"/>
  <c r="BJ115" i="3"/>
  <c r="BI115" i="3"/>
  <c r="BH115" i="3"/>
  <c r="BG115" i="3"/>
  <c r="BF115" i="3"/>
  <c r="BE115" i="3"/>
  <c r="BD115" i="3"/>
  <c r="BB115" i="3"/>
  <c r="AV115" i="3"/>
  <c r="BS115" i="3" s="1"/>
  <c r="AF115" i="3"/>
  <c r="BC115" i="3" s="1"/>
  <c r="G115" i="3"/>
  <c r="DO114" i="3"/>
  <c r="DN114" i="3"/>
  <c r="DL114" i="3"/>
  <c r="DK114" i="3"/>
  <c r="DJ114" i="3"/>
  <c r="DI114" i="3"/>
  <c r="DH114" i="3"/>
  <c r="DG114" i="3"/>
  <c r="DF114" i="3"/>
  <c r="DE114" i="3"/>
  <c r="DD114" i="3"/>
  <c r="DC114" i="3"/>
  <c r="DB114" i="3"/>
  <c r="DA114" i="3"/>
  <c r="CZ114" i="3"/>
  <c r="CY114" i="3"/>
  <c r="CW114" i="3"/>
  <c r="CV114" i="3"/>
  <c r="CP114" i="3"/>
  <c r="CA114" i="3"/>
  <c r="BV114" i="3"/>
  <c r="BU114" i="3"/>
  <c r="BT114" i="3"/>
  <c r="BR114" i="3"/>
  <c r="BQ114" i="3"/>
  <c r="BP114" i="3"/>
  <c r="BO114" i="3"/>
  <c r="BN114" i="3"/>
  <c r="BM114" i="3"/>
  <c r="BL114" i="3"/>
  <c r="BK114" i="3"/>
  <c r="BJ114" i="3"/>
  <c r="BI114" i="3"/>
  <c r="BH114" i="3"/>
  <c r="BG114" i="3"/>
  <c r="BF114" i="3"/>
  <c r="BE114" i="3"/>
  <c r="BC114" i="3"/>
  <c r="BB114" i="3"/>
  <c r="AV114" i="3"/>
  <c r="AG114" i="3"/>
  <c r="AB114" i="3"/>
  <c r="DP114" i="3" s="1"/>
  <c r="Y114" i="3"/>
  <c r="G114" i="3" s="1"/>
  <c r="DO113" i="3"/>
  <c r="DN113" i="3"/>
  <c r="DM113" i="3"/>
  <c r="DL113" i="3"/>
  <c r="DK113" i="3"/>
  <c r="DJ113" i="3"/>
  <c r="DI113" i="3"/>
  <c r="DH113" i="3"/>
  <c r="DG113" i="3"/>
  <c r="DF113" i="3"/>
  <c r="DE113" i="3"/>
  <c r="DD113" i="3"/>
  <c r="DC113" i="3"/>
  <c r="DB113" i="3"/>
  <c r="DA113" i="3"/>
  <c r="CZ113" i="3"/>
  <c r="CY113" i="3"/>
  <c r="CX113" i="3"/>
  <c r="CW113" i="3"/>
  <c r="CV113" i="3"/>
  <c r="CS113" i="3"/>
  <c r="BX113" i="3" s="1"/>
  <c r="DT113" i="3" s="1"/>
  <c r="BU113" i="3"/>
  <c r="BT113" i="3"/>
  <c r="BS113" i="3"/>
  <c r="BR113" i="3"/>
  <c r="BQ113" i="3"/>
  <c r="BP113" i="3"/>
  <c r="BO113" i="3"/>
  <c r="BN113" i="3"/>
  <c r="BM113" i="3"/>
  <c r="BL113" i="3"/>
  <c r="BK113" i="3"/>
  <c r="BJ113" i="3"/>
  <c r="BI113" i="3"/>
  <c r="BH113" i="3"/>
  <c r="BG113" i="3"/>
  <c r="BF113" i="3"/>
  <c r="BE113" i="3"/>
  <c r="BD113" i="3"/>
  <c r="BC113" i="3"/>
  <c r="BB113" i="3"/>
  <c r="AY113" i="3"/>
  <c r="AD113" i="3" s="1"/>
  <c r="AB113" i="3"/>
  <c r="DO112" i="3"/>
  <c r="DN112" i="3"/>
  <c r="DM112" i="3"/>
  <c r="DL112" i="3"/>
  <c r="DK112" i="3"/>
  <c r="DJ112" i="3"/>
  <c r="DI112" i="3"/>
  <c r="DH112" i="3"/>
  <c r="DG112" i="3"/>
  <c r="DF112" i="3"/>
  <c r="DE112" i="3"/>
  <c r="DD112" i="3"/>
  <c r="DC112" i="3"/>
  <c r="DA112" i="3"/>
  <c r="CZ112" i="3"/>
  <c r="CY112" i="3"/>
  <c r="CX112" i="3"/>
  <c r="CW112" i="3"/>
  <c r="CV112" i="3"/>
  <c r="CS112" i="3"/>
  <c r="CE112" i="3"/>
  <c r="DB112" i="3" s="1"/>
  <c r="BU112" i="3"/>
  <c r="BT112" i="3"/>
  <c r="BS112" i="3"/>
  <c r="BR112" i="3"/>
  <c r="BQ112" i="3"/>
  <c r="BP112" i="3"/>
  <c r="BO112" i="3"/>
  <c r="BN112" i="3"/>
  <c r="BM112" i="3"/>
  <c r="BL112" i="3"/>
  <c r="BK112" i="3"/>
  <c r="BJ112" i="3"/>
  <c r="BI112" i="3"/>
  <c r="BG112" i="3"/>
  <c r="BF112" i="3"/>
  <c r="BE112" i="3"/>
  <c r="BD112" i="3"/>
  <c r="BC112" i="3"/>
  <c r="BB112" i="3"/>
  <c r="AY112" i="3"/>
  <c r="AK112" i="3"/>
  <c r="AB112" i="3"/>
  <c r="DO111" i="3"/>
  <c r="DN111" i="3"/>
  <c r="DM111" i="3"/>
  <c r="DL111" i="3"/>
  <c r="DK111" i="3"/>
  <c r="DJ111" i="3"/>
  <c r="DI111" i="3"/>
  <c r="DH111" i="3"/>
  <c r="DG111" i="3"/>
  <c r="DF111" i="3"/>
  <c r="DE111" i="3"/>
  <c r="DD111" i="3"/>
  <c r="DC111" i="3"/>
  <c r="DB111" i="3"/>
  <c r="CZ111" i="3"/>
  <c r="CY111" i="3"/>
  <c r="CX111" i="3"/>
  <c r="CW111" i="3"/>
  <c r="CV111" i="3"/>
  <c r="CS111" i="3"/>
  <c r="CD111" i="3"/>
  <c r="DA111" i="3" s="1"/>
  <c r="BU111" i="3"/>
  <c r="BT111" i="3"/>
  <c r="BS111" i="3"/>
  <c r="BR111" i="3"/>
  <c r="BQ111" i="3"/>
  <c r="BP111" i="3"/>
  <c r="BO111" i="3"/>
  <c r="BN111" i="3"/>
  <c r="BM111" i="3"/>
  <c r="BL111" i="3"/>
  <c r="BK111" i="3"/>
  <c r="BJ111" i="3"/>
  <c r="BI111" i="3"/>
  <c r="BH111" i="3"/>
  <c r="BF111" i="3"/>
  <c r="BE111" i="3"/>
  <c r="BD111" i="3"/>
  <c r="BC111" i="3"/>
  <c r="BB111" i="3"/>
  <c r="AY111" i="3"/>
  <c r="AJ111" i="3"/>
  <c r="AJ124" i="3" s="1"/>
  <c r="AB111" i="3"/>
  <c r="G111" i="3" s="1"/>
  <c r="DO110" i="3"/>
  <c r="DN110" i="3"/>
  <c r="DM110" i="3"/>
  <c r="DL110" i="3"/>
  <c r="DK110" i="3"/>
  <c r="DJ110" i="3"/>
  <c r="DH110" i="3"/>
  <c r="DG110" i="3"/>
  <c r="DF110" i="3"/>
  <c r="DC110" i="3"/>
  <c r="DA110" i="3"/>
  <c r="CZ110" i="3"/>
  <c r="CY110" i="3"/>
  <c r="CX110" i="3"/>
  <c r="CW110" i="3"/>
  <c r="CV110" i="3"/>
  <c r="CS110" i="3"/>
  <c r="CL110" i="3"/>
  <c r="CH110" i="3"/>
  <c r="CE110" i="3"/>
  <c r="DB110" i="3" s="1"/>
  <c r="BU110" i="3"/>
  <c r="BT110" i="3"/>
  <c r="BS110" i="3"/>
  <c r="BQ110" i="3"/>
  <c r="BP110" i="3"/>
  <c r="BN110" i="3"/>
  <c r="BM110" i="3"/>
  <c r="BL110" i="3"/>
  <c r="BI110" i="3"/>
  <c r="BG110" i="3"/>
  <c r="BF110" i="3"/>
  <c r="BE110" i="3"/>
  <c r="BD110" i="3"/>
  <c r="BC110" i="3"/>
  <c r="BB110" i="3"/>
  <c r="AY110" i="3"/>
  <c r="AU110" i="3"/>
  <c r="BR110" i="3" s="1"/>
  <c r="AR110" i="3"/>
  <c r="BO110" i="3" s="1"/>
  <c r="AN110" i="3"/>
  <c r="AK110" i="3"/>
  <c r="AB110" i="3"/>
  <c r="Q110" i="3"/>
  <c r="P110" i="3"/>
  <c r="BJ110" i="3" s="1"/>
  <c r="DO109" i="3"/>
  <c r="DN109" i="3"/>
  <c r="DM109" i="3"/>
  <c r="DK109" i="3"/>
  <c r="DJ109" i="3"/>
  <c r="DF109" i="3"/>
  <c r="DA109" i="3"/>
  <c r="CZ109" i="3"/>
  <c r="CY109" i="3"/>
  <c r="CX109" i="3"/>
  <c r="CW109" i="3"/>
  <c r="CV109" i="3"/>
  <c r="CO109" i="3"/>
  <c r="CO129" i="3" s="1"/>
  <c r="CL109" i="3"/>
  <c r="DI109" i="3" s="1"/>
  <c r="CK109" i="3"/>
  <c r="CK124" i="3" s="1"/>
  <c r="CH109" i="3"/>
  <c r="CH129" i="3" s="1"/>
  <c r="CG109" i="3"/>
  <c r="CG129" i="3" s="1"/>
  <c r="CE109" i="3"/>
  <c r="BU109" i="3"/>
  <c r="BT109" i="3"/>
  <c r="BS109" i="3"/>
  <c r="BQ109" i="3"/>
  <c r="BP109" i="3"/>
  <c r="BL109" i="3"/>
  <c r="BG109" i="3"/>
  <c r="BF109" i="3"/>
  <c r="BE109" i="3"/>
  <c r="BD109" i="3"/>
  <c r="BC109" i="3"/>
  <c r="BB109" i="3"/>
  <c r="AY109" i="3"/>
  <c r="AU109" i="3"/>
  <c r="AR109" i="3"/>
  <c r="BO109" i="3" s="1"/>
  <c r="AQ109" i="3"/>
  <c r="AN109" i="3"/>
  <c r="AM109" i="3"/>
  <c r="AM129" i="3" s="1"/>
  <c r="AK109" i="3"/>
  <c r="AB109" i="3"/>
  <c r="T109" i="3"/>
  <c r="DH109" i="3" s="1"/>
  <c r="S109" i="3"/>
  <c r="Q109" i="3"/>
  <c r="P109" i="3"/>
  <c r="O109" i="3"/>
  <c r="DO108" i="3"/>
  <c r="DN108" i="3"/>
  <c r="DM108" i="3"/>
  <c r="DK108" i="3"/>
  <c r="DJ108" i="3"/>
  <c r="DI108" i="3"/>
  <c r="DH108" i="3"/>
  <c r="DG108" i="3"/>
  <c r="DF108" i="3"/>
  <c r="DA108" i="3"/>
  <c r="CZ108" i="3"/>
  <c r="CO108" i="3"/>
  <c r="CO128" i="3" s="1"/>
  <c r="CH108" i="3"/>
  <c r="CG108" i="3"/>
  <c r="CF108" i="3"/>
  <c r="CF128" i="3" s="1"/>
  <c r="CE108" i="3"/>
  <c r="CA108" i="3"/>
  <c r="CA128" i="3" s="1"/>
  <c r="BZ108" i="3"/>
  <c r="BY108" i="3"/>
  <c r="BU108" i="3"/>
  <c r="BT108" i="3"/>
  <c r="BS108" i="3"/>
  <c r="BQ108" i="3"/>
  <c r="BP108" i="3"/>
  <c r="BO108" i="3"/>
  <c r="BN108" i="3"/>
  <c r="BM108" i="3"/>
  <c r="BL108" i="3"/>
  <c r="BG108" i="3"/>
  <c r="BF108" i="3"/>
  <c r="AY108" i="3"/>
  <c r="AY128" i="3" s="1"/>
  <c r="AU108" i="3"/>
  <c r="AN108" i="3"/>
  <c r="AM108" i="3"/>
  <c r="AL108" i="3"/>
  <c r="AK108" i="3"/>
  <c r="AG108" i="3"/>
  <c r="AF108" i="3"/>
  <c r="AE108" i="3"/>
  <c r="AE128" i="3" s="1"/>
  <c r="AB108" i="3"/>
  <c r="AB128" i="3" s="1"/>
  <c r="X108" i="3"/>
  <c r="Q108" i="3"/>
  <c r="Q128" i="3" s="1"/>
  <c r="P108" i="3"/>
  <c r="O108" i="3"/>
  <c r="DC108" i="3" s="1"/>
  <c r="DC128" i="3" s="1"/>
  <c r="N108" i="3"/>
  <c r="K108" i="3"/>
  <c r="BE108" i="3" s="1"/>
  <c r="DP107" i="3"/>
  <c r="DO107" i="3"/>
  <c r="DN107" i="3"/>
  <c r="DN128" i="3" s="1"/>
  <c r="DM107" i="3"/>
  <c r="DL107" i="3"/>
  <c r="DK107" i="3"/>
  <c r="DJ107" i="3"/>
  <c r="DI107" i="3"/>
  <c r="DH107" i="3"/>
  <c r="DG107" i="3"/>
  <c r="DG128" i="3" s="1"/>
  <c r="DF107" i="3"/>
  <c r="DF128" i="3" s="1"/>
  <c r="DE107" i="3"/>
  <c r="DD107" i="3"/>
  <c r="DC107" i="3"/>
  <c r="DA107" i="3"/>
  <c r="CZ107" i="3"/>
  <c r="CW107" i="3"/>
  <c r="CV107" i="3"/>
  <c r="BX107" i="3"/>
  <c r="BV107" i="3"/>
  <c r="BU107" i="3"/>
  <c r="BU128" i="3" s="1"/>
  <c r="BT107" i="3"/>
  <c r="BS107" i="3"/>
  <c r="BR107" i="3"/>
  <c r="BQ107" i="3"/>
  <c r="BQ128" i="3" s="1"/>
  <c r="BP107" i="3"/>
  <c r="BO107" i="3"/>
  <c r="BO128" i="3" s="1"/>
  <c r="BN107" i="3"/>
  <c r="BM107" i="3"/>
  <c r="BM128" i="3" s="1"/>
  <c r="BL107" i="3"/>
  <c r="BK107" i="3"/>
  <c r="BJ107" i="3"/>
  <c r="BI107" i="3"/>
  <c r="BG107" i="3"/>
  <c r="BF107" i="3"/>
  <c r="BC107" i="3"/>
  <c r="BB107" i="3"/>
  <c r="AD107" i="3"/>
  <c r="N107" i="3"/>
  <c r="G107" i="3" s="1"/>
  <c r="K107" i="3"/>
  <c r="CY107" i="3" s="1"/>
  <c r="DO106" i="3"/>
  <c r="DN106" i="3"/>
  <c r="DM106" i="3"/>
  <c r="DL106" i="3"/>
  <c r="DK106" i="3"/>
  <c r="DJ106" i="3"/>
  <c r="DI106" i="3"/>
  <c r="DH106" i="3"/>
  <c r="DG106" i="3"/>
  <c r="DF106" i="3"/>
  <c r="DE106" i="3"/>
  <c r="DD106" i="3"/>
  <c r="DC106" i="3"/>
  <c r="DB106" i="3"/>
  <c r="DA106" i="3"/>
  <c r="CZ106" i="3"/>
  <c r="CY106" i="3"/>
  <c r="CW106" i="3"/>
  <c r="CV106" i="3"/>
  <c r="BX106" i="3"/>
  <c r="BU106" i="3"/>
  <c r="BT106" i="3"/>
  <c r="BS106" i="3"/>
  <c r="BR106" i="3"/>
  <c r="BQ106" i="3"/>
  <c r="BP106" i="3"/>
  <c r="BO106" i="3"/>
  <c r="BN106" i="3"/>
  <c r="BM106" i="3"/>
  <c r="BL106" i="3"/>
  <c r="BK106" i="3"/>
  <c r="BJ106" i="3"/>
  <c r="BI106" i="3"/>
  <c r="BH106" i="3"/>
  <c r="BG106" i="3"/>
  <c r="BF106" i="3"/>
  <c r="BE106" i="3"/>
  <c r="BC106" i="3"/>
  <c r="BB106" i="3"/>
  <c r="AD106" i="3"/>
  <c r="AB106" i="3"/>
  <c r="CR105" i="3"/>
  <c r="CO105" i="3"/>
  <c r="CN105" i="3"/>
  <c r="CM105" i="3"/>
  <c r="CL105" i="3"/>
  <c r="CK105" i="3"/>
  <c r="CJ105" i="3"/>
  <c r="CI105" i="3"/>
  <c r="CH105" i="3"/>
  <c r="CG105" i="3"/>
  <c r="CF105" i="3"/>
  <c r="CE105" i="3"/>
  <c r="CD105" i="3"/>
  <c r="CC105" i="3"/>
  <c r="CB105" i="3"/>
  <c r="BZ105" i="3"/>
  <c r="AX105" i="3"/>
  <c r="AU105" i="3"/>
  <c r="AT105" i="3"/>
  <c r="AS105" i="3"/>
  <c r="AR105" i="3"/>
  <c r="AQ105" i="3"/>
  <c r="AP105" i="3"/>
  <c r="AO105" i="3"/>
  <c r="AN105" i="3"/>
  <c r="AM105" i="3"/>
  <c r="AL105" i="3"/>
  <c r="AK105" i="3"/>
  <c r="AJ105" i="3"/>
  <c r="AI105" i="3"/>
  <c r="AH105" i="3"/>
  <c r="AF105" i="3"/>
  <c r="AA105" i="3"/>
  <c r="Y105" i="3"/>
  <c r="X105" i="3"/>
  <c r="W105" i="3"/>
  <c r="V105" i="3"/>
  <c r="U105" i="3"/>
  <c r="T105" i="3"/>
  <c r="S105" i="3"/>
  <c r="R105" i="3"/>
  <c r="Q105" i="3"/>
  <c r="P105" i="3"/>
  <c r="O105" i="3"/>
  <c r="N105" i="3"/>
  <c r="M105" i="3"/>
  <c r="L105" i="3"/>
  <c r="K105" i="3"/>
  <c r="I105" i="3"/>
  <c r="H105" i="3"/>
  <c r="DP104" i="3"/>
  <c r="DO104" i="3"/>
  <c r="DM104" i="3"/>
  <c r="DL104" i="3"/>
  <c r="DK104" i="3"/>
  <c r="DJ104" i="3"/>
  <c r="DI104" i="3"/>
  <c r="DH104" i="3"/>
  <c r="DG104" i="3"/>
  <c r="DF104" i="3"/>
  <c r="DE104" i="3"/>
  <c r="DD104" i="3"/>
  <c r="DC104" i="3"/>
  <c r="DB104" i="3"/>
  <c r="DA104" i="3"/>
  <c r="CZ104" i="3"/>
  <c r="CY104" i="3"/>
  <c r="CW104" i="3"/>
  <c r="CV104" i="3"/>
  <c r="CQ104" i="3"/>
  <c r="BX104" i="3" s="1"/>
  <c r="DT104" i="3" s="1"/>
  <c r="BV104" i="3"/>
  <c r="BU104" i="3"/>
  <c r="BS104" i="3"/>
  <c r="BR104" i="3"/>
  <c r="BQ104" i="3"/>
  <c r="BP104" i="3"/>
  <c r="BO104" i="3"/>
  <c r="BN104" i="3"/>
  <c r="BM104" i="3"/>
  <c r="BL104" i="3"/>
  <c r="BK104" i="3"/>
  <c r="BJ104" i="3"/>
  <c r="BI104" i="3"/>
  <c r="BH104" i="3"/>
  <c r="BG104" i="3"/>
  <c r="BF104" i="3"/>
  <c r="BE104" i="3"/>
  <c r="BD104" i="3"/>
  <c r="BC104" i="3"/>
  <c r="BB104" i="3"/>
  <c r="AW104" i="3"/>
  <c r="AD104" i="3" s="1"/>
  <c r="Z104" i="3"/>
  <c r="DP103" i="3"/>
  <c r="DO103" i="3"/>
  <c r="DM103" i="3"/>
  <c r="DL103" i="3"/>
  <c r="DK103" i="3"/>
  <c r="DJ103" i="3"/>
  <c r="DI103" i="3"/>
  <c r="DH103" i="3"/>
  <c r="DG103" i="3"/>
  <c r="DF103" i="3"/>
  <c r="DE103" i="3"/>
  <c r="DD103" i="3"/>
  <c r="DC103" i="3"/>
  <c r="DB103" i="3"/>
  <c r="DA103" i="3"/>
  <c r="CZ103" i="3"/>
  <c r="CY103" i="3"/>
  <c r="CW103" i="3"/>
  <c r="CV103" i="3"/>
  <c r="CQ103" i="3"/>
  <c r="DN103" i="3" s="1"/>
  <c r="BV103" i="3"/>
  <c r="BU103" i="3"/>
  <c r="BS103" i="3"/>
  <c r="BR103" i="3"/>
  <c r="BQ103" i="3"/>
  <c r="BP103" i="3"/>
  <c r="BO103" i="3"/>
  <c r="BN103" i="3"/>
  <c r="BM103" i="3"/>
  <c r="BL103" i="3"/>
  <c r="BK103" i="3"/>
  <c r="BJ103" i="3"/>
  <c r="BI103" i="3"/>
  <c r="BH103" i="3"/>
  <c r="BG103" i="3"/>
  <c r="BF103" i="3"/>
  <c r="BE103" i="3"/>
  <c r="BD103" i="3"/>
  <c r="BC103" i="3"/>
  <c r="BB103" i="3"/>
  <c r="AW103" i="3"/>
  <c r="AD103" i="3" s="1"/>
  <c r="Z103" i="3"/>
  <c r="BT103" i="3" s="1"/>
  <c r="G103" i="3"/>
  <c r="DP102" i="3"/>
  <c r="DO102" i="3"/>
  <c r="DM102" i="3"/>
  <c r="DL102" i="3"/>
  <c r="DK102" i="3"/>
  <c r="DJ102" i="3"/>
  <c r="DI102" i="3"/>
  <c r="DH102" i="3"/>
  <c r="DG102" i="3"/>
  <c r="DF102" i="3"/>
  <c r="DE102" i="3"/>
  <c r="DD102" i="3"/>
  <c r="DC102" i="3"/>
  <c r="DB102" i="3"/>
  <c r="DA102" i="3"/>
  <c r="CZ102" i="3"/>
  <c r="CY102" i="3"/>
  <c r="CW102" i="3"/>
  <c r="CV102" i="3"/>
  <c r="CQ102" i="3"/>
  <c r="BX102" i="3" s="1"/>
  <c r="DT102" i="3" s="1"/>
  <c r="BV102" i="3"/>
  <c r="BU102" i="3"/>
  <c r="BS102" i="3"/>
  <c r="BR102" i="3"/>
  <c r="BQ102" i="3"/>
  <c r="BP102" i="3"/>
  <c r="BO102" i="3"/>
  <c r="BN102" i="3"/>
  <c r="BM102" i="3"/>
  <c r="BL102" i="3"/>
  <c r="BK102" i="3"/>
  <c r="BJ102" i="3"/>
  <c r="BI102" i="3"/>
  <c r="BH102" i="3"/>
  <c r="BG102" i="3"/>
  <c r="BF102" i="3"/>
  <c r="BE102" i="3"/>
  <c r="BD102" i="3"/>
  <c r="BC102" i="3"/>
  <c r="BB102" i="3"/>
  <c r="AW102" i="3"/>
  <c r="G102" i="3"/>
  <c r="DP101" i="3"/>
  <c r="DO101" i="3"/>
  <c r="DM101" i="3"/>
  <c r="DL101" i="3"/>
  <c r="DK101" i="3"/>
  <c r="DJ101" i="3"/>
  <c r="DI101" i="3"/>
  <c r="DH101" i="3"/>
  <c r="DG101" i="3"/>
  <c r="DF101" i="3"/>
  <c r="DE101" i="3"/>
  <c r="DD101" i="3"/>
  <c r="DC101" i="3"/>
  <c r="DB101" i="3"/>
  <c r="DA101" i="3"/>
  <c r="CZ101" i="3"/>
  <c r="CY101" i="3"/>
  <c r="CW101" i="3"/>
  <c r="CV101" i="3"/>
  <c r="CQ101" i="3"/>
  <c r="BV101" i="3"/>
  <c r="BU101" i="3"/>
  <c r="BS101" i="3"/>
  <c r="BR101" i="3"/>
  <c r="BQ101" i="3"/>
  <c r="BP101" i="3"/>
  <c r="BO101" i="3"/>
  <c r="BN101" i="3"/>
  <c r="BM101" i="3"/>
  <c r="BL101" i="3"/>
  <c r="BK101" i="3"/>
  <c r="BJ101" i="3"/>
  <c r="BI101" i="3"/>
  <c r="BH101" i="3"/>
  <c r="BG101" i="3"/>
  <c r="BF101" i="3"/>
  <c r="BE101" i="3"/>
  <c r="BD101" i="3"/>
  <c r="BC101" i="3"/>
  <c r="BB101" i="3"/>
  <c r="AW101" i="3"/>
  <c r="BT101" i="3" s="1"/>
  <c r="G101" i="3"/>
  <c r="DP100" i="3"/>
  <c r="DO100" i="3"/>
  <c r="DM100" i="3"/>
  <c r="DL100" i="3"/>
  <c r="DK100" i="3"/>
  <c r="DJ100" i="3"/>
  <c r="DI100" i="3"/>
  <c r="DH100" i="3"/>
  <c r="DG100" i="3"/>
  <c r="DF100" i="3"/>
  <c r="DE100" i="3"/>
  <c r="DD100" i="3"/>
  <c r="DC100" i="3"/>
  <c r="DB100" i="3"/>
  <c r="DA100" i="3"/>
  <c r="CZ100" i="3"/>
  <c r="CY100" i="3"/>
  <c r="CW100" i="3"/>
  <c r="CV100" i="3"/>
  <c r="CQ100" i="3"/>
  <c r="BX100" i="3" s="1"/>
  <c r="DT100" i="3" s="1"/>
  <c r="BV100" i="3"/>
  <c r="BU100" i="3"/>
  <c r="BS100" i="3"/>
  <c r="BR100" i="3"/>
  <c r="BQ100" i="3"/>
  <c r="BP100" i="3"/>
  <c r="BO100" i="3"/>
  <c r="BN100" i="3"/>
  <c r="BM100" i="3"/>
  <c r="BL100" i="3"/>
  <c r="BK100" i="3"/>
  <c r="BJ100" i="3"/>
  <c r="BI100" i="3"/>
  <c r="BH100" i="3"/>
  <c r="BG100" i="3"/>
  <c r="BF100" i="3"/>
  <c r="BE100" i="3"/>
  <c r="BD100" i="3"/>
  <c r="BC100" i="3"/>
  <c r="BB100" i="3"/>
  <c r="AW100" i="3"/>
  <c r="Z100" i="3"/>
  <c r="G100" i="3" s="1"/>
  <c r="DP99" i="3"/>
  <c r="DO99" i="3"/>
  <c r="DM99" i="3"/>
  <c r="DL99" i="3"/>
  <c r="DK99" i="3"/>
  <c r="DJ99" i="3"/>
  <c r="DI99" i="3"/>
  <c r="DH99" i="3"/>
  <c r="DG99" i="3"/>
  <c r="DF99" i="3"/>
  <c r="DE99" i="3"/>
  <c r="DD99" i="3"/>
  <c r="DC99" i="3"/>
  <c r="DB99" i="3"/>
  <c r="DA99" i="3"/>
  <c r="CZ99" i="3"/>
  <c r="CY99" i="3"/>
  <c r="CW99" i="3"/>
  <c r="CQ99" i="3"/>
  <c r="BY99" i="3"/>
  <c r="BV99" i="3"/>
  <c r="BU99" i="3"/>
  <c r="BS99" i="3"/>
  <c r="BR99" i="3"/>
  <c r="BQ99" i="3"/>
  <c r="BP99" i="3"/>
  <c r="BO99" i="3"/>
  <c r="BN99" i="3"/>
  <c r="BM99" i="3"/>
  <c r="BL99" i="3"/>
  <c r="BK99" i="3"/>
  <c r="BJ99" i="3"/>
  <c r="BI99" i="3"/>
  <c r="BH99" i="3"/>
  <c r="BG99" i="3"/>
  <c r="BF99" i="3"/>
  <c r="BE99" i="3"/>
  <c r="BD99" i="3"/>
  <c r="BC99" i="3"/>
  <c r="AW99" i="3"/>
  <c r="AE99" i="3"/>
  <c r="Z99" i="3"/>
  <c r="J99" i="3"/>
  <c r="J105" i="3" s="1"/>
  <c r="DP98" i="3"/>
  <c r="DO98" i="3"/>
  <c r="DM98" i="3"/>
  <c r="DL98" i="3"/>
  <c r="DK98" i="3"/>
  <c r="DJ98" i="3"/>
  <c r="DI98" i="3"/>
  <c r="DH98" i="3"/>
  <c r="DG98" i="3"/>
  <c r="DF98" i="3"/>
  <c r="DE98" i="3"/>
  <c r="DD98" i="3"/>
  <c r="DC98" i="3"/>
  <c r="DB98" i="3"/>
  <c r="DA98" i="3"/>
  <c r="CZ98" i="3"/>
  <c r="CY98" i="3"/>
  <c r="CW98" i="3"/>
  <c r="CV98" i="3"/>
  <c r="CQ98" i="3"/>
  <c r="BV98" i="3"/>
  <c r="BU98" i="3"/>
  <c r="BS98" i="3"/>
  <c r="BR98" i="3"/>
  <c r="BQ98" i="3"/>
  <c r="BP98" i="3"/>
  <c r="BO98" i="3"/>
  <c r="BN98" i="3"/>
  <c r="BM98" i="3"/>
  <c r="BL98" i="3"/>
  <c r="BK98" i="3"/>
  <c r="BJ98" i="3"/>
  <c r="BI98" i="3"/>
  <c r="BH98" i="3"/>
  <c r="BG98" i="3"/>
  <c r="BF98" i="3"/>
  <c r="BE98" i="3"/>
  <c r="BD98" i="3"/>
  <c r="BC98" i="3"/>
  <c r="BB98" i="3"/>
  <c r="AW98" i="3"/>
  <c r="AD98" i="3" s="1"/>
  <c r="G98" i="3"/>
  <c r="DO97" i="3"/>
  <c r="DM97" i="3"/>
  <c r="DL97" i="3"/>
  <c r="DK97" i="3"/>
  <c r="DJ97" i="3"/>
  <c r="DI97" i="3"/>
  <c r="DH97" i="3"/>
  <c r="DG97" i="3"/>
  <c r="DF97" i="3"/>
  <c r="DE97" i="3"/>
  <c r="DD97" i="3"/>
  <c r="DC97" i="3"/>
  <c r="DB97" i="3"/>
  <c r="DA97" i="3"/>
  <c r="CZ97" i="3"/>
  <c r="CY97" i="3"/>
  <c r="CX97" i="3"/>
  <c r="CW97" i="3"/>
  <c r="CV97" i="3"/>
  <c r="CS97" i="3"/>
  <c r="BX97" i="3" s="1"/>
  <c r="DT97" i="3" s="1"/>
  <c r="BU97" i="3"/>
  <c r="BT97" i="3"/>
  <c r="BS97" i="3"/>
  <c r="BR97" i="3"/>
  <c r="BQ97" i="3"/>
  <c r="BP97" i="3"/>
  <c r="BO97" i="3"/>
  <c r="BN97" i="3"/>
  <c r="BM97" i="3"/>
  <c r="BL97" i="3"/>
  <c r="BK97" i="3"/>
  <c r="BJ97" i="3"/>
  <c r="BI97" i="3"/>
  <c r="BH97" i="3"/>
  <c r="BG97" i="3"/>
  <c r="BF97" i="3"/>
  <c r="BE97" i="3"/>
  <c r="BD97" i="3"/>
  <c r="BC97" i="3"/>
  <c r="BB97" i="3"/>
  <c r="AY97" i="3"/>
  <c r="AD97" i="3" s="1"/>
  <c r="AB97" i="3"/>
  <c r="BV97" i="3" s="1"/>
  <c r="Z97" i="3"/>
  <c r="DN97" i="3" s="1"/>
  <c r="DO96" i="3"/>
  <c r="DN96" i="3"/>
  <c r="DL96" i="3"/>
  <c r="DK96" i="3"/>
  <c r="DJ96" i="3"/>
  <c r="DI96" i="3"/>
  <c r="DH96" i="3"/>
  <c r="DG96" i="3"/>
  <c r="DF96" i="3"/>
  <c r="DE96" i="3"/>
  <c r="DD96" i="3"/>
  <c r="DC96" i="3"/>
  <c r="DB96" i="3"/>
  <c r="DA96" i="3"/>
  <c r="CZ96" i="3"/>
  <c r="CY96" i="3"/>
  <c r="CW96" i="3"/>
  <c r="BY96" i="3"/>
  <c r="BU96" i="3"/>
  <c r="BT96" i="3"/>
  <c r="BR96" i="3"/>
  <c r="BQ96" i="3"/>
  <c r="BP96" i="3"/>
  <c r="BO96" i="3"/>
  <c r="BN96" i="3"/>
  <c r="BM96" i="3"/>
  <c r="BL96" i="3"/>
  <c r="BK96" i="3"/>
  <c r="BJ96" i="3"/>
  <c r="BI96" i="3"/>
  <c r="BH96" i="3"/>
  <c r="BG96" i="3"/>
  <c r="BF96" i="3"/>
  <c r="BE96" i="3"/>
  <c r="BD96" i="3"/>
  <c r="BC96" i="3"/>
  <c r="AY96" i="3"/>
  <c r="BV96" i="3" s="1"/>
  <c r="AV96" i="3"/>
  <c r="AE96" i="3"/>
  <c r="BB96" i="3" s="1"/>
  <c r="AB96" i="3"/>
  <c r="DO95" i="3"/>
  <c r="DL95" i="3"/>
  <c r="DK95" i="3"/>
  <c r="DJ95" i="3"/>
  <c r="DI95" i="3"/>
  <c r="DH95" i="3"/>
  <c r="DG95" i="3"/>
  <c r="DF95" i="3"/>
  <c r="DE95" i="3"/>
  <c r="DD95" i="3"/>
  <c r="DC95" i="3"/>
  <c r="DB95" i="3"/>
  <c r="DA95" i="3"/>
  <c r="CZ95" i="3"/>
  <c r="CY95" i="3"/>
  <c r="CW95" i="3"/>
  <c r="CS95" i="3"/>
  <c r="CQ95" i="3"/>
  <c r="CA95" i="3"/>
  <c r="CA130" i="3" s="1"/>
  <c r="BY95" i="3"/>
  <c r="BU95" i="3"/>
  <c r="BR95" i="3"/>
  <c r="BQ95" i="3"/>
  <c r="BP95" i="3"/>
  <c r="BO95" i="3"/>
  <c r="BN95" i="3"/>
  <c r="BM95" i="3"/>
  <c r="BL95" i="3"/>
  <c r="BK95" i="3"/>
  <c r="BJ95" i="3"/>
  <c r="BI95" i="3"/>
  <c r="BH95" i="3"/>
  <c r="BG95" i="3"/>
  <c r="BF95" i="3"/>
  <c r="BE95" i="3"/>
  <c r="BC95" i="3"/>
  <c r="AY95" i="3"/>
  <c r="AW95" i="3"/>
  <c r="AV95" i="3"/>
  <c r="BS95" i="3" s="1"/>
  <c r="AG95" i="3"/>
  <c r="BD95" i="3" s="1"/>
  <c r="AE95" i="3"/>
  <c r="AB95" i="3"/>
  <c r="Z95" i="3"/>
  <c r="DP94" i="3"/>
  <c r="DO94" i="3"/>
  <c r="DM94" i="3"/>
  <c r="DL94" i="3"/>
  <c r="DK94" i="3"/>
  <c r="DJ94" i="3"/>
  <c r="DI94" i="3"/>
  <c r="DH94" i="3"/>
  <c r="DG94" i="3"/>
  <c r="DF94" i="3"/>
  <c r="DE94" i="3"/>
  <c r="DD94" i="3"/>
  <c r="DC94" i="3"/>
  <c r="DB94" i="3"/>
  <c r="DA94" i="3"/>
  <c r="CZ94" i="3"/>
  <c r="CY94" i="3"/>
  <c r="CW94" i="3"/>
  <c r="CV94" i="3"/>
  <c r="CQ94" i="3"/>
  <c r="BV94" i="3"/>
  <c r="BU94" i="3"/>
  <c r="BS94" i="3"/>
  <c r="BR94" i="3"/>
  <c r="BQ94" i="3"/>
  <c r="BP94" i="3"/>
  <c r="BO94" i="3"/>
  <c r="BN94" i="3"/>
  <c r="BM94" i="3"/>
  <c r="BL94" i="3"/>
  <c r="BK94" i="3"/>
  <c r="BJ94" i="3"/>
  <c r="BI94" i="3"/>
  <c r="BH94" i="3"/>
  <c r="BG94" i="3"/>
  <c r="BF94" i="3"/>
  <c r="BE94" i="3"/>
  <c r="BD94" i="3"/>
  <c r="BC94" i="3"/>
  <c r="BB94" i="3"/>
  <c r="AW94" i="3"/>
  <c r="AD94" i="3" s="1"/>
  <c r="Z94" i="3"/>
  <c r="G94" i="3"/>
  <c r="DP93" i="3"/>
  <c r="DO93" i="3"/>
  <c r="DM93" i="3"/>
  <c r="DL93" i="3"/>
  <c r="DK93" i="3"/>
  <c r="DJ93" i="3"/>
  <c r="DI93" i="3"/>
  <c r="DH93" i="3"/>
  <c r="DG93" i="3"/>
  <c r="DF93" i="3"/>
  <c r="DE93" i="3"/>
  <c r="DD93" i="3"/>
  <c r="DC93" i="3"/>
  <c r="DB93" i="3"/>
  <c r="DA93" i="3"/>
  <c r="CZ93" i="3"/>
  <c r="CY93" i="3"/>
  <c r="CW93" i="3"/>
  <c r="CV93" i="3"/>
  <c r="CQ93" i="3"/>
  <c r="BX93" i="3" s="1"/>
  <c r="DT93" i="3" s="1"/>
  <c r="BV93" i="3"/>
  <c r="BU93" i="3"/>
  <c r="BS93" i="3"/>
  <c r="BR93" i="3"/>
  <c r="BQ93" i="3"/>
  <c r="BP93" i="3"/>
  <c r="BO93" i="3"/>
  <c r="BN93" i="3"/>
  <c r="BM93" i="3"/>
  <c r="BL93" i="3"/>
  <c r="BK93" i="3"/>
  <c r="BJ93" i="3"/>
  <c r="BI93" i="3"/>
  <c r="BH93" i="3"/>
  <c r="BG93" i="3"/>
  <c r="BF93" i="3"/>
  <c r="BE93" i="3"/>
  <c r="BD93" i="3"/>
  <c r="BC93" i="3"/>
  <c r="BB93" i="3"/>
  <c r="AW93" i="3"/>
  <c r="Z93" i="3"/>
  <c r="G93" i="3" s="1"/>
  <c r="DP92" i="3"/>
  <c r="DO92" i="3"/>
  <c r="DM92" i="3"/>
  <c r="DL92" i="3"/>
  <c r="DK92" i="3"/>
  <c r="DJ92" i="3"/>
  <c r="DI92" i="3"/>
  <c r="DH92" i="3"/>
  <c r="DG92" i="3"/>
  <c r="DF92" i="3"/>
  <c r="DE92" i="3"/>
  <c r="DD92" i="3"/>
  <c r="DC92" i="3"/>
  <c r="DB92" i="3"/>
  <c r="DA92" i="3"/>
  <c r="CZ92" i="3"/>
  <c r="CY92" i="3"/>
  <c r="CW92" i="3"/>
  <c r="CV92" i="3"/>
  <c r="BX92" i="3"/>
  <c r="BV92" i="3"/>
  <c r="BU92" i="3"/>
  <c r="BS92" i="3"/>
  <c r="BR92" i="3"/>
  <c r="BQ92" i="3"/>
  <c r="BP92" i="3"/>
  <c r="BO92" i="3"/>
  <c r="BN92" i="3"/>
  <c r="BM92" i="3"/>
  <c r="BL92" i="3"/>
  <c r="BK92" i="3"/>
  <c r="BJ92" i="3"/>
  <c r="BI92" i="3"/>
  <c r="BH92" i="3"/>
  <c r="BG92" i="3"/>
  <c r="BF92" i="3"/>
  <c r="BE92" i="3"/>
  <c r="BD92" i="3"/>
  <c r="BC92" i="3"/>
  <c r="BB92" i="3"/>
  <c r="AD92" i="3"/>
  <c r="Z92" i="3"/>
  <c r="CR91" i="3"/>
  <c r="CQ91" i="3"/>
  <c r="CO91" i="3"/>
  <c r="CL91" i="3"/>
  <c r="CK91" i="3"/>
  <c r="CJ91" i="3"/>
  <c r="CI91" i="3"/>
  <c r="CH91" i="3"/>
  <c r="CG91" i="3"/>
  <c r="CF91" i="3"/>
  <c r="CE91" i="3"/>
  <c r="CD91" i="3"/>
  <c r="CC91" i="3"/>
  <c r="CB91" i="3"/>
  <c r="CA91" i="3"/>
  <c r="BY91" i="3"/>
  <c r="AX91" i="3"/>
  <c r="AW91" i="3"/>
  <c r="AU91" i="3"/>
  <c r="AR91" i="3"/>
  <c r="AQ91" i="3"/>
  <c r="AP91" i="3"/>
  <c r="AO91" i="3"/>
  <c r="AN91" i="3"/>
  <c r="AM91" i="3"/>
  <c r="AL91" i="3"/>
  <c r="AK91" i="3"/>
  <c r="AJ91" i="3"/>
  <c r="AH91" i="3"/>
  <c r="AG91" i="3"/>
  <c r="AE91" i="3"/>
  <c r="AA91" i="3"/>
  <c r="Z91" i="3"/>
  <c r="Y91" i="3"/>
  <c r="X91" i="3"/>
  <c r="W91" i="3"/>
  <c r="V91" i="3"/>
  <c r="U91" i="3"/>
  <c r="T91" i="3"/>
  <c r="S91" i="3"/>
  <c r="R91" i="3"/>
  <c r="Q91" i="3"/>
  <c r="P91" i="3"/>
  <c r="O91" i="3"/>
  <c r="N91" i="3"/>
  <c r="M91" i="3"/>
  <c r="L91" i="3"/>
  <c r="K91" i="3"/>
  <c r="J91" i="3"/>
  <c r="H91" i="3"/>
  <c r="DO90" i="3"/>
  <c r="DN90" i="3"/>
  <c r="DM90" i="3"/>
  <c r="DL90" i="3"/>
  <c r="DK90" i="3"/>
  <c r="DJ90" i="3"/>
  <c r="DI90" i="3"/>
  <c r="DH90" i="3"/>
  <c r="DG90" i="3"/>
  <c r="DF90" i="3"/>
  <c r="DE90" i="3"/>
  <c r="DD90" i="3"/>
  <c r="DC90" i="3"/>
  <c r="DB90" i="3"/>
  <c r="DA90" i="3"/>
  <c r="CZ90" i="3"/>
  <c r="CY90" i="3"/>
  <c r="CW90" i="3"/>
  <c r="CV90" i="3"/>
  <c r="CS90" i="3"/>
  <c r="BU90" i="3"/>
  <c r="BT90" i="3"/>
  <c r="BS90" i="3"/>
  <c r="BR90" i="3"/>
  <c r="BQ90" i="3"/>
  <c r="BP90" i="3"/>
  <c r="BO90" i="3"/>
  <c r="BN90" i="3"/>
  <c r="BM90" i="3"/>
  <c r="BL90" i="3"/>
  <c r="BK90" i="3"/>
  <c r="BJ90" i="3"/>
  <c r="BI90" i="3"/>
  <c r="BH90" i="3"/>
  <c r="BG90" i="3"/>
  <c r="BF90" i="3"/>
  <c r="BE90" i="3"/>
  <c r="BD90" i="3"/>
  <c r="BC90" i="3"/>
  <c r="BB90" i="3"/>
  <c r="AY90" i="3"/>
  <c r="AB90" i="3"/>
  <c r="G90" i="3"/>
  <c r="DO89" i="3"/>
  <c r="DN89" i="3"/>
  <c r="DM89" i="3"/>
  <c r="DL89" i="3"/>
  <c r="DK89" i="3"/>
  <c r="DJ89" i="3"/>
  <c r="DI89" i="3"/>
  <c r="DH89" i="3"/>
  <c r="DG89" i="3"/>
  <c r="DF89" i="3"/>
  <c r="DE89" i="3"/>
  <c r="DD89" i="3"/>
  <c r="DC89" i="3"/>
  <c r="DB89" i="3"/>
  <c r="DA89" i="3"/>
  <c r="CZ89" i="3"/>
  <c r="CY89" i="3"/>
  <c r="CV89" i="3"/>
  <c r="CS89" i="3"/>
  <c r="BZ89" i="3"/>
  <c r="BU89" i="3"/>
  <c r="BT89" i="3"/>
  <c r="BS89" i="3"/>
  <c r="BR89" i="3"/>
  <c r="BQ89" i="3"/>
  <c r="BP89" i="3"/>
  <c r="BO89" i="3"/>
  <c r="BN89" i="3"/>
  <c r="BM89" i="3"/>
  <c r="BL89" i="3"/>
  <c r="BK89" i="3"/>
  <c r="BJ89" i="3"/>
  <c r="BI89" i="3"/>
  <c r="BH89" i="3"/>
  <c r="BG89" i="3"/>
  <c r="BF89" i="3"/>
  <c r="BE89" i="3"/>
  <c r="BD89" i="3"/>
  <c r="BB89" i="3"/>
  <c r="AY89" i="3"/>
  <c r="AF89" i="3"/>
  <c r="AB89" i="3"/>
  <c r="I89" i="3"/>
  <c r="DP88" i="3"/>
  <c r="DO88" i="3"/>
  <c r="DN88" i="3"/>
  <c r="DM88" i="3"/>
  <c r="DL88" i="3"/>
  <c r="DK88" i="3"/>
  <c r="DJ88" i="3"/>
  <c r="DI88" i="3"/>
  <c r="DH88" i="3"/>
  <c r="DG88" i="3"/>
  <c r="DF88" i="3"/>
  <c r="DE88" i="3"/>
  <c r="DD88" i="3"/>
  <c r="DC88" i="3"/>
  <c r="DB88" i="3"/>
  <c r="DA88" i="3"/>
  <c r="CZ88" i="3"/>
  <c r="CY88" i="3"/>
  <c r="CV88" i="3"/>
  <c r="BZ88" i="3"/>
  <c r="CW88" i="3" s="1"/>
  <c r="BV88" i="3"/>
  <c r="BU88" i="3"/>
  <c r="BT88" i="3"/>
  <c r="BS88" i="3"/>
  <c r="BR88" i="3"/>
  <c r="BQ88" i="3"/>
  <c r="BP88" i="3"/>
  <c r="BO88" i="3"/>
  <c r="BN88" i="3"/>
  <c r="BM88" i="3"/>
  <c r="BL88" i="3"/>
  <c r="BK88" i="3"/>
  <c r="BJ88" i="3"/>
  <c r="BI88" i="3"/>
  <c r="BH88" i="3"/>
  <c r="BG88" i="3"/>
  <c r="BF88" i="3"/>
  <c r="BE88" i="3"/>
  <c r="BD88" i="3"/>
  <c r="BB88" i="3"/>
  <c r="AF88" i="3"/>
  <c r="G88" i="3"/>
  <c r="DP87" i="3"/>
  <c r="DO87" i="3"/>
  <c r="DN87" i="3"/>
  <c r="DM87" i="3"/>
  <c r="DL87" i="3"/>
  <c r="DK87" i="3"/>
  <c r="DJ87" i="3"/>
  <c r="DI87" i="3"/>
  <c r="DH87" i="3"/>
  <c r="DG87" i="3"/>
  <c r="DF87" i="3"/>
  <c r="DE87" i="3"/>
  <c r="DD87" i="3"/>
  <c r="DC87" i="3"/>
  <c r="DB87" i="3"/>
  <c r="DA87" i="3"/>
  <c r="CZ87" i="3"/>
  <c r="CY87" i="3"/>
  <c r="CW87" i="3"/>
  <c r="CV87" i="3"/>
  <c r="BX87" i="3"/>
  <c r="BV87" i="3"/>
  <c r="BU87" i="3"/>
  <c r="BT87" i="3"/>
  <c r="BS87" i="3"/>
  <c r="BR87" i="3"/>
  <c r="BQ87" i="3"/>
  <c r="BP87" i="3"/>
  <c r="BO87" i="3"/>
  <c r="BN87" i="3"/>
  <c r="BM87" i="3"/>
  <c r="BL87" i="3"/>
  <c r="BK87" i="3"/>
  <c r="BJ87" i="3"/>
  <c r="BI87" i="3"/>
  <c r="BH87" i="3"/>
  <c r="BG87" i="3"/>
  <c r="BE87" i="3"/>
  <c r="BD87" i="3"/>
  <c r="BC87" i="3"/>
  <c r="BB87" i="3"/>
  <c r="AI87" i="3"/>
  <c r="AI134" i="3" s="1"/>
  <c r="G87" i="3"/>
  <c r="DP86" i="3"/>
  <c r="DO86" i="3"/>
  <c r="DN86" i="3"/>
  <c r="DM86" i="3"/>
  <c r="DL86" i="3"/>
  <c r="DK86" i="3"/>
  <c r="DJ86" i="3"/>
  <c r="DI86" i="3"/>
  <c r="DH86" i="3"/>
  <c r="DG86" i="3"/>
  <c r="DF86" i="3"/>
  <c r="DE86" i="3"/>
  <c r="DD86" i="3"/>
  <c r="DC86" i="3"/>
  <c r="DB86" i="3"/>
  <c r="DA86" i="3"/>
  <c r="CZ86" i="3"/>
  <c r="CY86" i="3"/>
  <c r="CV86" i="3"/>
  <c r="BZ86" i="3"/>
  <c r="BX86" i="3" s="1"/>
  <c r="DT86" i="3" s="1"/>
  <c r="BV86" i="3"/>
  <c r="BU86" i="3"/>
  <c r="BT86" i="3"/>
  <c r="BS86" i="3"/>
  <c r="BR86" i="3"/>
  <c r="BQ86" i="3"/>
  <c r="BP86" i="3"/>
  <c r="BO86" i="3"/>
  <c r="BN86" i="3"/>
  <c r="BM86" i="3"/>
  <c r="BL86" i="3"/>
  <c r="BK86" i="3"/>
  <c r="BJ86" i="3"/>
  <c r="BI86" i="3"/>
  <c r="BH86" i="3"/>
  <c r="BG86" i="3"/>
  <c r="BF86" i="3"/>
  <c r="BE86" i="3"/>
  <c r="BD86" i="3"/>
  <c r="BB86" i="3"/>
  <c r="AF86" i="3"/>
  <c r="AD86" i="3" s="1"/>
  <c r="I86" i="3"/>
  <c r="DP85" i="3"/>
  <c r="DO85" i="3"/>
  <c r="DN85" i="3"/>
  <c r="DM85" i="3"/>
  <c r="DL85" i="3"/>
  <c r="DJ85" i="3"/>
  <c r="DI85" i="3"/>
  <c r="DH85" i="3"/>
  <c r="DG85" i="3"/>
  <c r="DF85" i="3"/>
  <c r="DE85" i="3"/>
  <c r="DD85" i="3"/>
  <c r="DC85" i="3"/>
  <c r="DB85" i="3"/>
  <c r="DA85" i="3"/>
  <c r="CZ85" i="3"/>
  <c r="CY85" i="3"/>
  <c r="CW85" i="3"/>
  <c r="CV85" i="3"/>
  <c r="CN85" i="3"/>
  <c r="DK85" i="3" s="1"/>
  <c r="BV85" i="3"/>
  <c r="BU85" i="3"/>
  <c r="BT85" i="3"/>
  <c r="BS85" i="3"/>
  <c r="BR85" i="3"/>
  <c r="BP85" i="3"/>
  <c r="BO85" i="3"/>
  <c r="BN85" i="3"/>
  <c r="BM85" i="3"/>
  <c r="BL85" i="3"/>
  <c r="BK85" i="3"/>
  <c r="BJ85" i="3"/>
  <c r="BI85" i="3"/>
  <c r="BH85" i="3"/>
  <c r="BG85" i="3"/>
  <c r="BF85" i="3"/>
  <c r="BE85" i="3"/>
  <c r="BD85" i="3"/>
  <c r="BC85" i="3"/>
  <c r="BB85" i="3"/>
  <c r="AT85" i="3"/>
  <c r="AD85" i="3" s="1"/>
  <c r="AC85" i="3" s="1"/>
  <c r="AZ85" i="3" s="1"/>
  <c r="G85" i="3"/>
  <c r="DP84" i="3"/>
  <c r="DO84" i="3"/>
  <c r="DN84" i="3"/>
  <c r="DM84" i="3"/>
  <c r="DL84" i="3"/>
  <c r="DK84" i="3"/>
  <c r="DJ84" i="3"/>
  <c r="DI84" i="3"/>
  <c r="DH84" i="3"/>
  <c r="DG84" i="3"/>
  <c r="DF84" i="3"/>
  <c r="DE84" i="3"/>
  <c r="DD84" i="3"/>
  <c r="DC84" i="3"/>
  <c r="DB84" i="3"/>
  <c r="DA84" i="3"/>
  <c r="CZ84" i="3"/>
  <c r="CY84" i="3"/>
  <c r="CV84" i="3"/>
  <c r="BZ84" i="3"/>
  <c r="CW84" i="3" s="1"/>
  <c r="BV84" i="3"/>
  <c r="BU84" i="3"/>
  <c r="BT84" i="3"/>
  <c r="BS84" i="3"/>
  <c r="BR84" i="3"/>
  <c r="BQ84" i="3"/>
  <c r="BP84" i="3"/>
  <c r="BO84" i="3"/>
  <c r="BN84" i="3"/>
  <c r="BM84" i="3"/>
  <c r="BL84" i="3"/>
  <c r="BK84" i="3"/>
  <c r="BJ84" i="3"/>
  <c r="BI84" i="3"/>
  <c r="BH84" i="3"/>
  <c r="BG84" i="3"/>
  <c r="BF84" i="3"/>
  <c r="BE84" i="3"/>
  <c r="BD84" i="3"/>
  <c r="BB84" i="3"/>
  <c r="AF84" i="3"/>
  <c r="G84" i="3"/>
  <c r="DP83" i="3"/>
  <c r="DO83" i="3"/>
  <c r="DN83" i="3"/>
  <c r="DM83" i="3"/>
  <c r="DL83" i="3"/>
  <c r="DK83" i="3"/>
  <c r="DJ83" i="3"/>
  <c r="DI83" i="3"/>
  <c r="DH83" i="3"/>
  <c r="DG83" i="3"/>
  <c r="DF83" i="3"/>
  <c r="DE83" i="3"/>
  <c r="DD83" i="3"/>
  <c r="DC83" i="3"/>
  <c r="DB83" i="3"/>
  <c r="DA83" i="3"/>
  <c r="CZ83" i="3"/>
  <c r="CY83" i="3"/>
  <c r="CV83" i="3"/>
  <c r="BZ83" i="3"/>
  <c r="CW83" i="3" s="1"/>
  <c r="BV83" i="3"/>
  <c r="BU83" i="3"/>
  <c r="BT83" i="3"/>
  <c r="BS83" i="3"/>
  <c r="BR83" i="3"/>
  <c r="BQ83" i="3"/>
  <c r="BP83" i="3"/>
  <c r="BO83" i="3"/>
  <c r="BN83" i="3"/>
  <c r="BM83" i="3"/>
  <c r="BL83" i="3"/>
  <c r="BK83" i="3"/>
  <c r="BJ83" i="3"/>
  <c r="BI83" i="3"/>
  <c r="BH83" i="3"/>
  <c r="BG83" i="3"/>
  <c r="BF83" i="3"/>
  <c r="BE83" i="3"/>
  <c r="BD83" i="3"/>
  <c r="BB83" i="3"/>
  <c r="AF83" i="3"/>
  <c r="G83" i="3"/>
  <c r="DP82" i="3"/>
  <c r="DO82" i="3"/>
  <c r="DN82" i="3"/>
  <c r="DM82" i="3"/>
  <c r="DL82" i="3"/>
  <c r="DK82" i="3"/>
  <c r="DJ82" i="3"/>
  <c r="DI82" i="3"/>
  <c r="DH82" i="3"/>
  <c r="DG82" i="3"/>
  <c r="DF82" i="3"/>
  <c r="DE82" i="3"/>
  <c r="DD82" i="3"/>
  <c r="DC82" i="3"/>
  <c r="DB82" i="3"/>
  <c r="DA82" i="3"/>
  <c r="CZ82" i="3"/>
  <c r="CY82" i="3"/>
  <c r="CV82" i="3"/>
  <c r="BZ82" i="3"/>
  <c r="BV82" i="3"/>
  <c r="BU82" i="3"/>
  <c r="BT82" i="3"/>
  <c r="BS82" i="3"/>
  <c r="BR82" i="3"/>
  <c r="BQ82" i="3"/>
  <c r="BP82" i="3"/>
  <c r="BO82" i="3"/>
  <c r="BN82" i="3"/>
  <c r="BM82" i="3"/>
  <c r="BL82" i="3"/>
  <c r="BK82" i="3"/>
  <c r="BJ82" i="3"/>
  <c r="BI82" i="3"/>
  <c r="BH82" i="3"/>
  <c r="BG82" i="3"/>
  <c r="BF82" i="3"/>
  <c r="BE82" i="3"/>
  <c r="BD82" i="3"/>
  <c r="BB82" i="3"/>
  <c r="AF82" i="3"/>
  <c r="AD82" i="3" s="1"/>
  <c r="G82" i="3"/>
  <c r="DO81" i="3"/>
  <c r="DN81" i="3"/>
  <c r="DM81" i="3"/>
  <c r="DL81" i="3"/>
  <c r="DK81" i="3"/>
  <c r="DJ81" i="3"/>
  <c r="DI81" i="3"/>
  <c r="DH81" i="3"/>
  <c r="DG81" i="3"/>
  <c r="DF81" i="3"/>
  <c r="DE81" i="3"/>
  <c r="DD81" i="3"/>
  <c r="DC81" i="3"/>
  <c r="DB81" i="3"/>
  <c r="DA81" i="3"/>
  <c r="CZ81" i="3"/>
  <c r="CY81" i="3"/>
  <c r="CW81" i="3"/>
  <c r="CV81" i="3"/>
  <c r="CS81" i="3"/>
  <c r="BX81" i="3" s="1"/>
  <c r="DT81" i="3" s="1"/>
  <c r="BU81" i="3"/>
  <c r="BT81" i="3"/>
  <c r="BR81" i="3"/>
  <c r="BQ81" i="3"/>
  <c r="BP81" i="3"/>
  <c r="BO81" i="3"/>
  <c r="BN81" i="3"/>
  <c r="BM81" i="3"/>
  <c r="BL81" i="3"/>
  <c r="BK81" i="3"/>
  <c r="BJ81" i="3"/>
  <c r="BI81" i="3"/>
  <c r="BH81" i="3"/>
  <c r="BG81" i="3"/>
  <c r="BF81" i="3"/>
  <c r="BE81" i="3"/>
  <c r="BD81" i="3"/>
  <c r="BC81" i="3"/>
  <c r="BB81" i="3"/>
  <c r="AY81" i="3"/>
  <c r="AV81" i="3"/>
  <c r="AB81" i="3"/>
  <c r="G81" i="3"/>
  <c r="DO80" i="3"/>
  <c r="DN80" i="3"/>
  <c r="DM80" i="3"/>
  <c r="DL80" i="3"/>
  <c r="DJ80" i="3"/>
  <c r="DI80" i="3"/>
  <c r="DH80" i="3"/>
  <c r="DG80" i="3"/>
  <c r="DF80" i="3"/>
  <c r="DE80" i="3"/>
  <c r="DD80" i="3"/>
  <c r="DC80" i="3"/>
  <c r="DB80" i="3"/>
  <c r="DA80" i="3"/>
  <c r="CZ80" i="3"/>
  <c r="CY80" i="3"/>
  <c r="CW80" i="3"/>
  <c r="CV80" i="3"/>
  <c r="CN80" i="3"/>
  <c r="DK80" i="3" s="1"/>
  <c r="BV80" i="3"/>
  <c r="BU80" i="3"/>
  <c r="BT80" i="3"/>
  <c r="BS80" i="3"/>
  <c r="BR80" i="3"/>
  <c r="BP80" i="3"/>
  <c r="BO80" i="3"/>
  <c r="BN80" i="3"/>
  <c r="BM80" i="3"/>
  <c r="BL80" i="3"/>
  <c r="BK80" i="3"/>
  <c r="BJ80" i="3"/>
  <c r="BI80" i="3"/>
  <c r="BH80" i="3"/>
  <c r="BG80" i="3"/>
  <c r="BF80" i="3"/>
  <c r="BE80" i="3"/>
  <c r="BD80" i="3"/>
  <c r="BC80" i="3"/>
  <c r="BB80" i="3"/>
  <c r="AT80" i="3"/>
  <c r="BQ80" i="3" s="1"/>
  <c r="AB80" i="3"/>
  <c r="DP80" i="3" s="1"/>
  <c r="DO79" i="3"/>
  <c r="DN79" i="3"/>
  <c r="DM79" i="3"/>
  <c r="DL79" i="3"/>
  <c r="DJ79" i="3"/>
  <c r="DI79" i="3"/>
  <c r="DH79" i="3"/>
  <c r="DG79" i="3"/>
  <c r="DF79" i="3"/>
  <c r="DE79" i="3"/>
  <c r="DD79" i="3"/>
  <c r="DC79" i="3"/>
  <c r="DB79" i="3"/>
  <c r="DA79" i="3"/>
  <c r="CZ79" i="3"/>
  <c r="CY79" i="3"/>
  <c r="CW79" i="3"/>
  <c r="CV79" i="3"/>
  <c r="CS79" i="3"/>
  <c r="CN79" i="3" s="1"/>
  <c r="BU79" i="3"/>
  <c r="BT79" i="3"/>
  <c r="BS79" i="3"/>
  <c r="BR79" i="3"/>
  <c r="BP79" i="3"/>
  <c r="BO79" i="3"/>
  <c r="BN79" i="3"/>
  <c r="BM79" i="3"/>
  <c r="BL79" i="3"/>
  <c r="BK79" i="3"/>
  <c r="BJ79" i="3"/>
  <c r="BI79" i="3"/>
  <c r="BH79" i="3"/>
  <c r="BG79" i="3"/>
  <c r="BF79" i="3"/>
  <c r="BE79" i="3"/>
  <c r="BD79" i="3"/>
  <c r="BC79" i="3"/>
  <c r="BB79" i="3"/>
  <c r="AY79" i="3"/>
  <c r="AT79" i="3"/>
  <c r="BQ79" i="3" s="1"/>
  <c r="AB79" i="3"/>
  <c r="DP78" i="3"/>
  <c r="DO78" i="3"/>
  <c r="DN78" i="3"/>
  <c r="DL78" i="3"/>
  <c r="DK78" i="3"/>
  <c r="DJ78" i="3"/>
  <c r="DI78" i="3"/>
  <c r="DH78" i="3"/>
  <c r="DG78" i="3"/>
  <c r="DF78" i="3"/>
  <c r="DE78" i="3"/>
  <c r="DD78" i="3"/>
  <c r="DC78" i="3"/>
  <c r="DB78" i="3"/>
  <c r="DA78" i="3"/>
  <c r="CZ78" i="3"/>
  <c r="CY78" i="3"/>
  <c r="CW78" i="3"/>
  <c r="CV78" i="3"/>
  <c r="CP78" i="3"/>
  <c r="BV78" i="3"/>
  <c r="BU78" i="3"/>
  <c r="BT78" i="3"/>
  <c r="BR78" i="3"/>
  <c r="BQ78" i="3"/>
  <c r="BP78" i="3"/>
  <c r="BO78" i="3"/>
  <c r="BN78" i="3"/>
  <c r="BM78" i="3"/>
  <c r="BL78" i="3"/>
  <c r="BK78" i="3"/>
  <c r="BJ78" i="3"/>
  <c r="BI78" i="3"/>
  <c r="BH78" i="3"/>
  <c r="BG78" i="3"/>
  <c r="BF78" i="3"/>
  <c r="BE78" i="3"/>
  <c r="BD78" i="3"/>
  <c r="BC78" i="3"/>
  <c r="BB78" i="3"/>
  <c r="AV78" i="3"/>
  <c r="G78" i="3"/>
  <c r="DP77" i="3"/>
  <c r="DO77" i="3"/>
  <c r="DN77" i="3"/>
  <c r="DM77" i="3"/>
  <c r="DL77" i="3"/>
  <c r="DK77" i="3"/>
  <c r="DI77" i="3"/>
  <c r="DH77" i="3"/>
  <c r="DG77" i="3"/>
  <c r="DF77" i="3"/>
  <c r="DE77" i="3"/>
  <c r="DD77" i="3"/>
  <c r="DC77" i="3"/>
  <c r="DB77" i="3"/>
  <c r="DA77" i="3"/>
  <c r="CZ77" i="3"/>
  <c r="CY77" i="3"/>
  <c r="CW77" i="3"/>
  <c r="CV77" i="3"/>
  <c r="CM77" i="3"/>
  <c r="BV77" i="3"/>
  <c r="BU77" i="3"/>
  <c r="BT77" i="3"/>
  <c r="BS77" i="3"/>
  <c r="BR77" i="3"/>
  <c r="BQ77" i="3"/>
  <c r="BO77" i="3"/>
  <c r="BN77" i="3"/>
  <c r="BM77" i="3"/>
  <c r="BL77" i="3"/>
  <c r="BK77" i="3"/>
  <c r="BJ77" i="3"/>
  <c r="BI77" i="3"/>
  <c r="BH77" i="3"/>
  <c r="BG77" i="3"/>
  <c r="BF77" i="3"/>
  <c r="BE77" i="3"/>
  <c r="BD77" i="3"/>
  <c r="BC77" i="3"/>
  <c r="BB77" i="3"/>
  <c r="AS77" i="3"/>
  <c r="AS134" i="3" s="1"/>
  <c r="G77" i="3"/>
  <c r="DP76" i="3"/>
  <c r="DO76" i="3"/>
  <c r="DN76" i="3"/>
  <c r="DL76" i="3"/>
  <c r="DK76" i="3"/>
  <c r="DJ76" i="3"/>
  <c r="DI76" i="3"/>
  <c r="DH76" i="3"/>
  <c r="DG76" i="3"/>
  <c r="DF76" i="3"/>
  <c r="DE76" i="3"/>
  <c r="DD76" i="3"/>
  <c r="DC76" i="3"/>
  <c r="DB76" i="3"/>
  <c r="DA76" i="3"/>
  <c r="CZ76" i="3"/>
  <c r="CY76" i="3"/>
  <c r="CV76" i="3"/>
  <c r="CP76" i="3"/>
  <c r="DM76" i="3" s="1"/>
  <c r="BZ76" i="3"/>
  <c r="CW76" i="3" s="1"/>
  <c r="BV76" i="3"/>
  <c r="BU76" i="3"/>
  <c r="BT76" i="3"/>
  <c r="BR76" i="3"/>
  <c r="BQ76" i="3"/>
  <c r="BP76" i="3"/>
  <c r="BO76" i="3"/>
  <c r="BN76" i="3"/>
  <c r="BM76" i="3"/>
  <c r="BL76" i="3"/>
  <c r="BK76" i="3"/>
  <c r="BJ76" i="3"/>
  <c r="BI76" i="3"/>
  <c r="BH76" i="3"/>
  <c r="BG76" i="3"/>
  <c r="BF76" i="3"/>
  <c r="BE76" i="3"/>
  <c r="BD76" i="3"/>
  <c r="BB76" i="3"/>
  <c r="AV76" i="3"/>
  <c r="BS76" i="3" s="1"/>
  <c r="AF76" i="3"/>
  <c r="BC76" i="3" s="1"/>
  <c r="G76" i="3"/>
  <c r="DP75" i="3"/>
  <c r="DO75" i="3"/>
  <c r="DN75" i="3"/>
  <c r="DM75" i="3"/>
  <c r="DL75" i="3"/>
  <c r="DJ75" i="3"/>
  <c r="DI75" i="3"/>
  <c r="DH75" i="3"/>
  <c r="DG75" i="3"/>
  <c r="DF75" i="3"/>
  <c r="DE75" i="3"/>
  <c r="DD75" i="3"/>
  <c r="DC75" i="3"/>
  <c r="DB75" i="3"/>
  <c r="DA75" i="3"/>
  <c r="CZ75" i="3"/>
  <c r="CY75" i="3"/>
  <c r="CW75" i="3"/>
  <c r="CV75" i="3"/>
  <c r="CN75" i="3"/>
  <c r="BX75" i="3" s="1"/>
  <c r="BV75" i="3"/>
  <c r="BU75" i="3"/>
  <c r="BT75" i="3"/>
  <c r="BS75" i="3"/>
  <c r="BR75" i="3"/>
  <c r="BP75" i="3"/>
  <c r="BO75" i="3"/>
  <c r="BN75" i="3"/>
  <c r="BM75" i="3"/>
  <c r="BL75" i="3"/>
  <c r="BK75" i="3"/>
  <c r="BJ75" i="3"/>
  <c r="BI75" i="3"/>
  <c r="BH75" i="3"/>
  <c r="BG75" i="3"/>
  <c r="BF75" i="3"/>
  <c r="BE75" i="3"/>
  <c r="BD75" i="3"/>
  <c r="BC75" i="3"/>
  <c r="BB75" i="3"/>
  <c r="AT75" i="3"/>
  <c r="G75" i="3"/>
  <c r="DO74" i="3"/>
  <c r="DN74" i="3"/>
  <c r="DM74" i="3"/>
  <c r="DL74" i="3"/>
  <c r="DK74" i="3"/>
  <c r="DJ74" i="3"/>
  <c r="DI74" i="3"/>
  <c r="DH74" i="3"/>
  <c r="DG74" i="3"/>
  <c r="DF74" i="3"/>
  <c r="DE74" i="3"/>
  <c r="DD74" i="3"/>
  <c r="DC74" i="3"/>
  <c r="DB74" i="3"/>
  <c r="DA74" i="3"/>
  <c r="CZ74" i="3"/>
  <c r="CY74" i="3"/>
  <c r="CW74" i="3"/>
  <c r="CV74" i="3"/>
  <c r="CS74" i="3"/>
  <c r="BX74" i="3" s="1"/>
  <c r="DT74" i="3" s="1"/>
  <c r="BU74" i="3"/>
  <c r="BT74" i="3"/>
  <c r="BS74" i="3"/>
  <c r="BR74" i="3"/>
  <c r="BQ74" i="3"/>
  <c r="BP74" i="3"/>
  <c r="BO74" i="3"/>
  <c r="BN74" i="3"/>
  <c r="BM74" i="3"/>
  <c r="BL74" i="3"/>
  <c r="BK74" i="3"/>
  <c r="BJ74" i="3"/>
  <c r="BI74" i="3"/>
  <c r="BH74" i="3"/>
  <c r="BG74" i="3"/>
  <c r="BF74" i="3"/>
  <c r="BE74" i="3"/>
  <c r="BD74" i="3"/>
  <c r="BC74" i="3"/>
  <c r="BB74" i="3"/>
  <c r="AY74" i="3"/>
  <c r="AB74" i="3"/>
  <c r="DP73" i="3"/>
  <c r="DO73" i="3"/>
  <c r="DN73" i="3"/>
  <c r="DM73" i="3"/>
  <c r="DL73" i="3"/>
  <c r="DK73" i="3"/>
  <c r="DJ73" i="3"/>
  <c r="DI73" i="3"/>
  <c r="DH73" i="3"/>
  <c r="DG73" i="3"/>
  <c r="DF73" i="3"/>
  <c r="DE73" i="3"/>
  <c r="DD73" i="3"/>
  <c r="DC73" i="3"/>
  <c r="DB73" i="3"/>
  <c r="DA73" i="3"/>
  <c r="CZ73" i="3"/>
  <c r="CY73" i="3"/>
  <c r="CV73" i="3"/>
  <c r="BX73" i="3"/>
  <c r="BV73" i="3"/>
  <c r="BU73" i="3"/>
  <c r="BT73" i="3"/>
  <c r="BS73" i="3"/>
  <c r="BR73" i="3"/>
  <c r="BQ73" i="3"/>
  <c r="BP73" i="3"/>
  <c r="BO73" i="3"/>
  <c r="BN73" i="3"/>
  <c r="BM73" i="3"/>
  <c r="BL73" i="3"/>
  <c r="BK73" i="3"/>
  <c r="BJ73" i="3"/>
  <c r="BI73" i="3"/>
  <c r="BH73" i="3"/>
  <c r="BG73" i="3"/>
  <c r="BF73" i="3"/>
  <c r="BE73" i="3"/>
  <c r="BD73" i="3"/>
  <c r="BB73" i="3"/>
  <c r="AD73" i="3"/>
  <c r="I73" i="3"/>
  <c r="G73" i="3" s="1"/>
  <c r="DO72" i="3"/>
  <c r="DN72" i="3"/>
  <c r="DM72" i="3"/>
  <c r="DL72" i="3"/>
  <c r="DK72" i="3"/>
  <c r="DJ72" i="3"/>
  <c r="DI72" i="3"/>
  <c r="DH72" i="3"/>
  <c r="DG72" i="3"/>
  <c r="DF72" i="3"/>
  <c r="DE72" i="3"/>
  <c r="DD72" i="3"/>
  <c r="DC72" i="3"/>
  <c r="DB72" i="3"/>
  <c r="DA72" i="3"/>
  <c r="CZ72" i="3"/>
  <c r="CY72" i="3"/>
  <c r="CV72" i="3"/>
  <c r="BZ72" i="3"/>
  <c r="CW72" i="3" s="1"/>
  <c r="BU72" i="3"/>
  <c r="BT72" i="3"/>
  <c r="BS72" i="3"/>
  <c r="BR72" i="3"/>
  <c r="BQ72" i="3"/>
  <c r="BP72" i="3"/>
  <c r="BO72" i="3"/>
  <c r="BN72" i="3"/>
  <c r="BM72" i="3"/>
  <c r="BL72" i="3"/>
  <c r="BK72" i="3"/>
  <c r="BJ72" i="3"/>
  <c r="BI72" i="3"/>
  <c r="BH72" i="3"/>
  <c r="BG72" i="3"/>
  <c r="BF72" i="3"/>
  <c r="BE72" i="3"/>
  <c r="BD72" i="3"/>
  <c r="BB72" i="3"/>
  <c r="AY72" i="3"/>
  <c r="AF72" i="3"/>
  <c r="BC72" i="3" s="1"/>
  <c r="AB72" i="3"/>
  <c r="CQ71" i="3"/>
  <c r="CO71" i="3"/>
  <c r="CL71" i="3"/>
  <c r="CJ71" i="3"/>
  <c r="CG71" i="3"/>
  <c r="CD71" i="3"/>
  <c r="CC71" i="3"/>
  <c r="CB71" i="3"/>
  <c r="BY71" i="3"/>
  <c r="AW71" i="3"/>
  <c r="AU71" i="3"/>
  <c r="AR71" i="3"/>
  <c r="AP71" i="3"/>
  <c r="AM71" i="3"/>
  <c r="AJ71" i="3"/>
  <c r="AI71" i="3"/>
  <c r="AH71" i="3"/>
  <c r="AE71" i="3"/>
  <c r="Z71" i="3"/>
  <c r="X71" i="3"/>
  <c r="U71" i="3"/>
  <c r="S71" i="3"/>
  <c r="R71" i="3"/>
  <c r="Q71" i="3"/>
  <c r="P71" i="3"/>
  <c r="O71" i="3"/>
  <c r="M71" i="3"/>
  <c r="L71" i="3"/>
  <c r="K71" i="3"/>
  <c r="J71" i="3"/>
  <c r="H71" i="3"/>
  <c r="DP70" i="3"/>
  <c r="DO70" i="3"/>
  <c r="DN70" i="3"/>
  <c r="DM70" i="3"/>
  <c r="DL70" i="3"/>
  <c r="DK70" i="3"/>
  <c r="DJ70" i="3"/>
  <c r="DI70" i="3"/>
  <c r="DH70" i="3"/>
  <c r="DG70" i="3"/>
  <c r="DF70" i="3"/>
  <c r="DE70" i="3"/>
  <c r="DD70" i="3"/>
  <c r="DC70" i="3"/>
  <c r="DB70" i="3"/>
  <c r="DA70" i="3"/>
  <c r="CZ70" i="3"/>
  <c r="CY70" i="3"/>
  <c r="CX70" i="3"/>
  <c r="CV70" i="3"/>
  <c r="BX70" i="3"/>
  <c r="BV70" i="3"/>
  <c r="BU70" i="3"/>
  <c r="BT70" i="3"/>
  <c r="BS70" i="3"/>
  <c r="BR70" i="3"/>
  <c r="BQ70" i="3"/>
  <c r="BP70" i="3"/>
  <c r="BO70" i="3"/>
  <c r="BN70" i="3"/>
  <c r="BM70" i="3"/>
  <c r="BL70" i="3"/>
  <c r="BK70" i="3"/>
  <c r="BJ70" i="3"/>
  <c r="BI70" i="3"/>
  <c r="BH70" i="3"/>
  <c r="BG70" i="3"/>
  <c r="BF70" i="3"/>
  <c r="BE70" i="3"/>
  <c r="BD70" i="3"/>
  <c r="BB70" i="3"/>
  <c r="AD70" i="3"/>
  <c r="I70" i="3"/>
  <c r="DP69" i="3"/>
  <c r="DO69" i="3"/>
  <c r="DN69" i="3"/>
  <c r="DL69" i="3"/>
  <c r="DK69" i="3"/>
  <c r="DJ69" i="3"/>
  <c r="DI69" i="3"/>
  <c r="DH69" i="3"/>
  <c r="DG69" i="3"/>
  <c r="DF69" i="3"/>
  <c r="DE69" i="3"/>
  <c r="DD69" i="3"/>
  <c r="DC69" i="3"/>
  <c r="DB69" i="3"/>
  <c r="DA69" i="3"/>
  <c r="CZ69" i="3"/>
  <c r="CY69" i="3"/>
  <c r="CX69" i="3"/>
  <c r="CV69" i="3"/>
  <c r="CP69" i="3"/>
  <c r="BZ69" i="3" s="1"/>
  <c r="BX69" i="3" s="1"/>
  <c r="DT69" i="3" s="1"/>
  <c r="BV69" i="3"/>
  <c r="BU69" i="3"/>
  <c r="BT69" i="3"/>
  <c r="BR69" i="3"/>
  <c r="BQ69" i="3"/>
  <c r="BP69" i="3"/>
  <c r="BO69" i="3"/>
  <c r="BN69" i="3"/>
  <c r="BM69" i="3"/>
  <c r="BL69" i="3"/>
  <c r="BK69" i="3"/>
  <c r="BJ69" i="3"/>
  <c r="BI69" i="3"/>
  <c r="BH69" i="3"/>
  <c r="BG69" i="3"/>
  <c r="BF69" i="3"/>
  <c r="BE69" i="3"/>
  <c r="BD69" i="3"/>
  <c r="BB69" i="3"/>
  <c r="AV69" i="3"/>
  <c r="AF69" i="3"/>
  <c r="Y69" i="3"/>
  <c r="I69" i="3"/>
  <c r="DO68" i="3"/>
  <c r="DN68" i="3"/>
  <c r="DL68" i="3"/>
  <c r="DK68" i="3"/>
  <c r="DJ68" i="3"/>
  <c r="DI68" i="3"/>
  <c r="DH68" i="3"/>
  <c r="DG68" i="3"/>
  <c r="DF68" i="3"/>
  <c r="DE68" i="3"/>
  <c r="DD68" i="3"/>
  <c r="DC68" i="3"/>
  <c r="DB68" i="3"/>
  <c r="DA68" i="3"/>
  <c r="CZ68" i="3"/>
  <c r="CY68" i="3"/>
  <c r="CX68" i="3"/>
  <c r="CW68" i="3"/>
  <c r="CV68" i="3"/>
  <c r="CS68" i="3"/>
  <c r="CP68" i="3"/>
  <c r="BU68" i="3"/>
  <c r="BT68" i="3"/>
  <c r="BR68" i="3"/>
  <c r="BQ68" i="3"/>
  <c r="BP68" i="3"/>
  <c r="BO68" i="3"/>
  <c r="BN68" i="3"/>
  <c r="BM68" i="3"/>
  <c r="BL68" i="3"/>
  <c r="BK68" i="3"/>
  <c r="BJ68" i="3"/>
  <c r="BI68" i="3"/>
  <c r="BH68" i="3"/>
  <c r="BG68" i="3"/>
  <c r="BF68" i="3"/>
  <c r="BE68" i="3"/>
  <c r="BD68" i="3"/>
  <c r="BC68" i="3"/>
  <c r="BB68" i="3"/>
  <c r="AY68" i="3"/>
  <c r="AV68" i="3"/>
  <c r="AB68" i="3"/>
  <c r="Y68" i="3"/>
  <c r="G68" i="3" s="1"/>
  <c r="DP67" i="3"/>
  <c r="DO67" i="3"/>
  <c r="DN67" i="3"/>
  <c r="DM67" i="3"/>
  <c r="DL67" i="3"/>
  <c r="DK67" i="3"/>
  <c r="DJ67" i="3"/>
  <c r="DI67" i="3"/>
  <c r="DH67" i="3"/>
  <c r="DG67" i="3"/>
  <c r="DF67" i="3"/>
  <c r="DE67" i="3"/>
  <c r="DD67" i="3"/>
  <c r="DC67" i="3"/>
  <c r="DB67" i="3"/>
  <c r="DA67" i="3"/>
  <c r="CZ67" i="3"/>
  <c r="CY67" i="3"/>
  <c r="CW67" i="3"/>
  <c r="CV67" i="3"/>
  <c r="CA67" i="3"/>
  <c r="BV67" i="3"/>
  <c r="BU67" i="3"/>
  <c r="BT67" i="3"/>
  <c r="BS67" i="3"/>
  <c r="BR67" i="3"/>
  <c r="BQ67" i="3"/>
  <c r="BP67" i="3"/>
  <c r="BO67" i="3"/>
  <c r="BN67" i="3"/>
  <c r="BM67" i="3"/>
  <c r="BL67" i="3"/>
  <c r="BK67" i="3"/>
  <c r="BJ67" i="3"/>
  <c r="BI67" i="3"/>
  <c r="BH67" i="3"/>
  <c r="BG67" i="3"/>
  <c r="BF67" i="3"/>
  <c r="BE67" i="3"/>
  <c r="BC67" i="3"/>
  <c r="BB67" i="3"/>
  <c r="AG67" i="3"/>
  <c r="G67" i="3"/>
  <c r="DP66" i="3"/>
  <c r="DO66" i="3"/>
  <c r="DN66" i="3"/>
  <c r="DM66" i="3"/>
  <c r="DL66" i="3"/>
  <c r="DK66" i="3"/>
  <c r="DJ66" i="3"/>
  <c r="DI66" i="3"/>
  <c r="DH66" i="3"/>
  <c r="DG66" i="3"/>
  <c r="DF66" i="3"/>
  <c r="DE66" i="3"/>
  <c r="DD66" i="3"/>
  <c r="DC66" i="3"/>
  <c r="DB66" i="3"/>
  <c r="DA66" i="3"/>
  <c r="CZ66" i="3"/>
  <c r="CY66" i="3"/>
  <c r="CW66" i="3"/>
  <c r="CV66" i="3"/>
  <c r="CA66" i="3"/>
  <c r="BV66" i="3"/>
  <c r="BU66" i="3"/>
  <c r="BT66" i="3"/>
  <c r="BS66" i="3"/>
  <c r="BR66" i="3"/>
  <c r="BQ66" i="3"/>
  <c r="BP66" i="3"/>
  <c r="BO66" i="3"/>
  <c r="BN66" i="3"/>
  <c r="BM66" i="3"/>
  <c r="BL66" i="3"/>
  <c r="BK66" i="3"/>
  <c r="BJ66" i="3"/>
  <c r="BI66" i="3"/>
  <c r="BH66" i="3"/>
  <c r="BG66" i="3"/>
  <c r="BF66" i="3"/>
  <c r="BE66" i="3"/>
  <c r="BC66" i="3"/>
  <c r="BB66" i="3"/>
  <c r="AG66" i="3"/>
  <c r="AD66" i="3" s="1"/>
  <c r="G66" i="3"/>
  <c r="DO65" i="3"/>
  <c r="DN65" i="3"/>
  <c r="DM65" i="3"/>
  <c r="DL65" i="3"/>
  <c r="DK65" i="3"/>
  <c r="DJ65" i="3"/>
  <c r="DI65" i="3"/>
  <c r="DH65" i="3"/>
  <c r="DG65" i="3"/>
  <c r="DF65" i="3"/>
  <c r="DE65" i="3"/>
  <c r="DD65" i="3"/>
  <c r="DC65" i="3"/>
  <c r="DB65" i="3"/>
  <c r="DA65" i="3"/>
  <c r="CZ65" i="3"/>
  <c r="CY65" i="3"/>
  <c r="CV65" i="3"/>
  <c r="CS65" i="3"/>
  <c r="CA65" i="3"/>
  <c r="CX65" i="3" s="1"/>
  <c r="BZ65" i="3"/>
  <c r="CW65" i="3" s="1"/>
  <c r="BU65" i="3"/>
  <c r="BT65" i="3"/>
  <c r="BS65" i="3"/>
  <c r="BR65" i="3"/>
  <c r="BQ65" i="3"/>
  <c r="BP65" i="3"/>
  <c r="BO65" i="3"/>
  <c r="BN65" i="3"/>
  <c r="BM65" i="3"/>
  <c r="BL65" i="3"/>
  <c r="BK65" i="3"/>
  <c r="BJ65" i="3"/>
  <c r="BI65" i="3"/>
  <c r="BH65" i="3"/>
  <c r="BG65" i="3"/>
  <c r="BF65" i="3"/>
  <c r="BE65" i="3"/>
  <c r="BB65" i="3"/>
  <c r="AY65" i="3"/>
  <c r="BV65" i="3" s="1"/>
  <c r="AG65" i="3"/>
  <c r="AF65" i="3"/>
  <c r="BC65" i="3" s="1"/>
  <c r="AB65" i="3"/>
  <c r="G65" i="3"/>
  <c r="DP64" i="3"/>
  <c r="DO64" i="3"/>
  <c r="DN64" i="3"/>
  <c r="DM64" i="3"/>
  <c r="DL64" i="3"/>
  <c r="DK64" i="3"/>
  <c r="DJ64" i="3"/>
  <c r="DI64" i="3"/>
  <c r="DH64" i="3"/>
  <c r="DG64" i="3"/>
  <c r="DF64" i="3"/>
  <c r="DE64" i="3"/>
  <c r="DD64" i="3"/>
  <c r="DC64" i="3"/>
  <c r="DB64" i="3"/>
  <c r="DA64" i="3"/>
  <c r="CZ64" i="3"/>
  <c r="CY64" i="3"/>
  <c r="CX64" i="3"/>
  <c r="CV64" i="3"/>
  <c r="BZ64" i="3"/>
  <c r="BV64" i="3"/>
  <c r="BU64" i="3"/>
  <c r="BT64" i="3"/>
  <c r="BS64" i="3"/>
  <c r="BR64" i="3"/>
  <c r="BQ64" i="3"/>
  <c r="BP64" i="3"/>
  <c r="BO64" i="3"/>
  <c r="BN64" i="3"/>
  <c r="BM64" i="3"/>
  <c r="BL64" i="3"/>
  <c r="BK64" i="3"/>
  <c r="BJ64" i="3"/>
  <c r="BI64" i="3"/>
  <c r="BH64" i="3"/>
  <c r="BG64" i="3"/>
  <c r="BF64" i="3"/>
  <c r="BE64" i="3"/>
  <c r="BD64" i="3"/>
  <c r="BB64" i="3"/>
  <c r="AF64" i="3"/>
  <c r="G64" i="3"/>
  <c r="DP63" i="3"/>
  <c r="DO63" i="3"/>
  <c r="DN63" i="3"/>
  <c r="DM63" i="3"/>
  <c r="DL63" i="3"/>
  <c r="DJ63" i="3"/>
  <c r="DI63" i="3"/>
  <c r="DH63" i="3"/>
  <c r="DG63" i="3"/>
  <c r="DF63" i="3"/>
  <c r="DE63" i="3"/>
  <c r="DD63" i="3"/>
  <c r="DC63" i="3"/>
  <c r="DB63" i="3"/>
  <c r="DA63" i="3"/>
  <c r="CZ63" i="3"/>
  <c r="CY63" i="3"/>
  <c r="CX63" i="3"/>
  <c r="CW63" i="3"/>
  <c r="CV63" i="3"/>
  <c r="BX63" i="3"/>
  <c r="BV63" i="3"/>
  <c r="BU63" i="3"/>
  <c r="BT63" i="3"/>
  <c r="BS63" i="3"/>
  <c r="BR63" i="3"/>
  <c r="BP63" i="3"/>
  <c r="BO63" i="3"/>
  <c r="BN63" i="3"/>
  <c r="BM63" i="3"/>
  <c r="BL63" i="3"/>
  <c r="BK63" i="3"/>
  <c r="BJ63" i="3"/>
  <c r="BI63" i="3"/>
  <c r="BH63" i="3"/>
  <c r="BG63" i="3"/>
  <c r="BF63" i="3"/>
  <c r="BE63" i="3"/>
  <c r="BD63" i="3"/>
  <c r="BC63" i="3"/>
  <c r="BB63" i="3"/>
  <c r="AD63" i="3"/>
  <c r="W63" i="3"/>
  <c r="DP62" i="3"/>
  <c r="DO62" i="3"/>
  <c r="DN62" i="3"/>
  <c r="DM62" i="3"/>
  <c r="DL62" i="3"/>
  <c r="DK62" i="3"/>
  <c r="DJ62" i="3"/>
  <c r="DI62" i="3"/>
  <c r="DH62" i="3"/>
  <c r="DG62" i="3"/>
  <c r="DF62" i="3"/>
  <c r="DE62" i="3"/>
  <c r="DD62" i="3"/>
  <c r="DC62" i="3"/>
  <c r="DA62" i="3"/>
  <c r="CZ62" i="3"/>
  <c r="CY62" i="3"/>
  <c r="CX62" i="3"/>
  <c r="CV62" i="3"/>
  <c r="CE62" i="3"/>
  <c r="DB62" i="3" s="1"/>
  <c r="BZ62" i="3"/>
  <c r="CW62" i="3" s="1"/>
  <c r="BV62" i="3"/>
  <c r="BU62" i="3"/>
  <c r="BT62" i="3"/>
  <c r="BS62" i="3"/>
  <c r="BR62" i="3"/>
  <c r="BP62" i="3"/>
  <c r="BO62" i="3"/>
  <c r="BN62" i="3"/>
  <c r="BM62" i="3"/>
  <c r="BL62" i="3"/>
  <c r="BK62" i="3"/>
  <c r="BJ62" i="3"/>
  <c r="BI62" i="3"/>
  <c r="BG62" i="3"/>
  <c r="BF62" i="3"/>
  <c r="BE62" i="3"/>
  <c r="BD62" i="3"/>
  <c r="BB62" i="3"/>
  <c r="AT62" i="3"/>
  <c r="BQ62" i="3" s="1"/>
  <c r="AK62" i="3"/>
  <c r="AF62" i="3"/>
  <c r="BC62" i="3" s="1"/>
  <c r="G62" i="3"/>
  <c r="DP61" i="3"/>
  <c r="DO61" i="3"/>
  <c r="DN61" i="3"/>
  <c r="DM61" i="3"/>
  <c r="DL61" i="3"/>
  <c r="DK61" i="3"/>
  <c r="DJ61" i="3"/>
  <c r="DI61" i="3"/>
  <c r="DH61" i="3"/>
  <c r="DG61" i="3"/>
  <c r="DF61" i="3"/>
  <c r="DE61" i="3"/>
  <c r="DD61" i="3"/>
  <c r="DC61" i="3"/>
  <c r="DB61" i="3"/>
  <c r="DA61" i="3"/>
  <c r="CZ61" i="3"/>
  <c r="CY61" i="3"/>
  <c r="CX61" i="3"/>
  <c r="CV61" i="3"/>
  <c r="BZ61" i="3"/>
  <c r="BV61" i="3"/>
  <c r="BU61" i="3"/>
  <c r="BT61" i="3"/>
  <c r="BS61" i="3"/>
  <c r="BR61" i="3"/>
  <c r="BQ61" i="3"/>
  <c r="BP61" i="3"/>
  <c r="BO61" i="3"/>
  <c r="BN61" i="3"/>
  <c r="BM61" i="3"/>
  <c r="BL61" i="3"/>
  <c r="BK61" i="3"/>
  <c r="BJ61" i="3"/>
  <c r="BI61" i="3"/>
  <c r="BH61" i="3"/>
  <c r="BG61" i="3"/>
  <c r="BF61" i="3"/>
  <c r="BE61" i="3"/>
  <c r="BD61" i="3"/>
  <c r="BB61" i="3"/>
  <c r="AF61" i="3"/>
  <c r="BC61" i="3" s="1"/>
  <c r="G61" i="3"/>
  <c r="DP60" i="3"/>
  <c r="DO60" i="3"/>
  <c r="DN60" i="3"/>
  <c r="DL60" i="3"/>
  <c r="DK60" i="3"/>
  <c r="DJ60" i="3"/>
  <c r="DI60" i="3"/>
  <c r="DH60" i="3"/>
  <c r="DG60" i="3"/>
  <c r="DF60" i="3"/>
  <c r="DE60" i="3"/>
  <c r="DD60" i="3"/>
  <c r="DC60" i="3"/>
  <c r="DB60" i="3"/>
  <c r="DA60" i="3"/>
  <c r="CZ60" i="3"/>
  <c r="CY60" i="3"/>
  <c r="CX60" i="3"/>
  <c r="CW60" i="3"/>
  <c r="CV60" i="3"/>
  <c r="CP60" i="3"/>
  <c r="DM60" i="3" s="1"/>
  <c r="BV60" i="3"/>
  <c r="BU60" i="3"/>
  <c r="BT60" i="3"/>
  <c r="BR60" i="3"/>
  <c r="BQ60" i="3"/>
  <c r="BP60" i="3"/>
  <c r="BO60" i="3"/>
  <c r="BN60" i="3"/>
  <c r="BM60" i="3"/>
  <c r="BL60" i="3"/>
  <c r="BK60" i="3"/>
  <c r="BJ60" i="3"/>
  <c r="BI60" i="3"/>
  <c r="BH60" i="3"/>
  <c r="BG60" i="3"/>
  <c r="BF60" i="3"/>
  <c r="BE60" i="3"/>
  <c r="BD60" i="3"/>
  <c r="BC60" i="3"/>
  <c r="BB60" i="3"/>
  <c r="AV60" i="3"/>
  <c r="BS60" i="3" s="1"/>
  <c r="G60" i="3"/>
  <c r="DP59" i="3"/>
  <c r="DO59" i="3"/>
  <c r="DN59" i="3"/>
  <c r="DM59" i="3"/>
  <c r="DL59" i="3"/>
  <c r="DK59" i="3"/>
  <c r="DJ59" i="3"/>
  <c r="DI59" i="3"/>
  <c r="DH59" i="3"/>
  <c r="DG59" i="3"/>
  <c r="DF59" i="3"/>
  <c r="DE59" i="3"/>
  <c r="DD59" i="3"/>
  <c r="DC59" i="3"/>
  <c r="DB59" i="3"/>
  <c r="DA59" i="3"/>
  <c r="CZ59" i="3"/>
  <c r="CY59" i="3"/>
  <c r="CX59" i="3"/>
  <c r="CV59" i="3"/>
  <c r="BZ59" i="3"/>
  <c r="BV59" i="3"/>
  <c r="BU59" i="3"/>
  <c r="BT59" i="3"/>
  <c r="BS59" i="3"/>
  <c r="BR59" i="3"/>
  <c r="BQ59" i="3"/>
  <c r="BP59" i="3"/>
  <c r="BO59" i="3"/>
  <c r="BN59" i="3"/>
  <c r="BM59" i="3"/>
  <c r="BL59" i="3"/>
  <c r="BK59" i="3"/>
  <c r="BJ59" i="3"/>
  <c r="BI59" i="3"/>
  <c r="BH59" i="3"/>
  <c r="BG59" i="3"/>
  <c r="BF59" i="3"/>
  <c r="BE59" i="3"/>
  <c r="BD59" i="3"/>
  <c r="BB59" i="3"/>
  <c r="AF59" i="3"/>
  <c r="G59" i="3"/>
  <c r="DP58" i="3"/>
  <c r="DO58" i="3"/>
  <c r="DN58" i="3"/>
  <c r="DL58" i="3"/>
  <c r="DK58" i="3"/>
  <c r="DJ58" i="3"/>
  <c r="DI58" i="3"/>
  <c r="DH58" i="3"/>
  <c r="DG58" i="3"/>
  <c r="DF58" i="3"/>
  <c r="DE58" i="3"/>
  <c r="DD58" i="3"/>
  <c r="DC58" i="3"/>
  <c r="DA58" i="3"/>
  <c r="CZ58" i="3"/>
  <c r="CY58" i="3"/>
  <c r="CX58" i="3"/>
  <c r="CW58" i="3"/>
  <c r="CV58" i="3"/>
  <c r="CP58" i="3"/>
  <c r="CE58" i="3"/>
  <c r="BV58" i="3"/>
  <c r="BU58" i="3"/>
  <c r="BT58" i="3"/>
  <c r="BR58" i="3"/>
  <c r="BQ58" i="3"/>
  <c r="BP58" i="3"/>
  <c r="BO58" i="3"/>
  <c r="BN58" i="3"/>
  <c r="BM58" i="3"/>
  <c r="BL58" i="3"/>
  <c r="BK58" i="3"/>
  <c r="BJ58" i="3"/>
  <c r="BI58" i="3"/>
  <c r="BG58" i="3"/>
  <c r="BF58" i="3"/>
  <c r="BE58" i="3"/>
  <c r="BD58" i="3"/>
  <c r="BC58" i="3"/>
  <c r="BB58" i="3"/>
  <c r="AV58" i="3"/>
  <c r="AK58" i="3"/>
  <c r="BH58" i="3" s="1"/>
  <c r="AD58" i="3"/>
  <c r="Y58" i="3"/>
  <c r="G58" i="3"/>
  <c r="DP57" i="3"/>
  <c r="DO57" i="3"/>
  <c r="DN57" i="3"/>
  <c r="DM57" i="3"/>
  <c r="DL57" i="3"/>
  <c r="DK57" i="3"/>
  <c r="DI57" i="3"/>
  <c r="DH57" i="3"/>
  <c r="DG57" i="3"/>
  <c r="DF57" i="3"/>
  <c r="DE57" i="3"/>
  <c r="DD57" i="3"/>
  <c r="DC57" i="3"/>
  <c r="DB57" i="3"/>
  <c r="DA57" i="3"/>
  <c r="CZ57" i="3"/>
  <c r="CY57" i="3"/>
  <c r="CX57" i="3"/>
  <c r="CW57" i="3"/>
  <c r="CV57" i="3"/>
  <c r="CM57" i="3"/>
  <c r="CM132" i="3" s="1"/>
  <c r="BV57" i="3"/>
  <c r="BU57" i="3"/>
  <c r="BT57" i="3"/>
  <c r="BS57" i="3"/>
  <c r="BR57" i="3"/>
  <c r="BQ57" i="3"/>
  <c r="BO57" i="3"/>
  <c r="BN57" i="3"/>
  <c r="BM57" i="3"/>
  <c r="BL57" i="3"/>
  <c r="BK57" i="3"/>
  <c r="BJ57" i="3"/>
  <c r="BI57" i="3"/>
  <c r="BH57" i="3"/>
  <c r="BG57" i="3"/>
  <c r="BF57" i="3"/>
  <c r="BE57" i="3"/>
  <c r="BD57" i="3"/>
  <c r="BC57" i="3"/>
  <c r="BB57" i="3"/>
  <c r="AS57" i="3"/>
  <c r="AS71" i="3" s="1"/>
  <c r="V57" i="3"/>
  <c r="V71" i="3" s="1"/>
  <c r="G57" i="3"/>
  <c r="DP56" i="3"/>
  <c r="DO56" i="3"/>
  <c r="DN56" i="3"/>
  <c r="DM56" i="3"/>
  <c r="DL56" i="3"/>
  <c r="DK56" i="3"/>
  <c r="DJ56" i="3"/>
  <c r="DI56" i="3"/>
  <c r="DH56" i="3"/>
  <c r="DG56" i="3"/>
  <c r="DE56" i="3"/>
  <c r="DD56" i="3"/>
  <c r="DC56" i="3"/>
  <c r="DB56" i="3"/>
  <c r="DA56" i="3"/>
  <c r="CZ56" i="3"/>
  <c r="CY56" i="3"/>
  <c r="CX56" i="3"/>
  <c r="CW56" i="3"/>
  <c r="CV56" i="3"/>
  <c r="CI56" i="3"/>
  <c r="DF56" i="3" s="1"/>
  <c r="BV56" i="3"/>
  <c r="BU56" i="3"/>
  <c r="BT56" i="3"/>
  <c r="BS56" i="3"/>
  <c r="BR56" i="3"/>
  <c r="BQ56" i="3"/>
  <c r="BP56" i="3"/>
  <c r="BO56" i="3"/>
  <c r="BN56" i="3"/>
  <c r="BM56" i="3"/>
  <c r="BK56" i="3"/>
  <c r="BJ56" i="3"/>
  <c r="BI56" i="3"/>
  <c r="BH56" i="3"/>
  <c r="BG56" i="3"/>
  <c r="BF56" i="3"/>
  <c r="BE56" i="3"/>
  <c r="BD56" i="3"/>
  <c r="BC56" i="3"/>
  <c r="BB56" i="3"/>
  <c r="AO56" i="3"/>
  <c r="AD56" i="3" s="1"/>
  <c r="G56" i="3"/>
  <c r="DP55" i="3"/>
  <c r="DO55" i="3"/>
  <c r="DN55" i="3"/>
  <c r="DM55" i="3"/>
  <c r="DL55" i="3"/>
  <c r="DK55" i="3"/>
  <c r="DJ55" i="3"/>
  <c r="DI55" i="3"/>
  <c r="DH55" i="3"/>
  <c r="DG55" i="3"/>
  <c r="DF55" i="3"/>
  <c r="DE55" i="3"/>
  <c r="DD55" i="3"/>
  <c r="DC55" i="3"/>
  <c r="DA55" i="3"/>
  <c r="CZ55" i="3"/>
  <c r="CY55" i="3"/>
  <c r="CX55" i="3"/>
  <c r="CW55" i="3"/>
  <c r="CV55" i="3"/>
  <c r="CE55" i="3"/>
  <c r="DB55" i="3" s="1"/>
  <c r="BV55" i="3"/>
  <c r="BU55" i="3"/>
  <c r="BT55" i="3"/>
  <c r="BS55" i="3"/>
  <c r="BR55" i="3"/>
  <c r="BQ55" i="3"/>
  <c r="BP55" i="3"/>
  <c r="BO55" i="3"/>
  <c r="BN55" i="3"/>
  <c r="BM55" i="3"/>
  <c r="BL55" i="3"/>
  <c r="BK55" i="3"/>
  <c r="BJ55" i="3"/>
  <c r="BI55" i="3"/>
  <c r="BG55" i="3"/>
  <c r="BF55" i="3"/>
  <c r="BE55" i="3"/>
  <c r="BD55" i="3"/>
  <c r="BC55" i="3"/>
  <c r="BB55" i="3"/>
  <c r="AK55" i="3"/>
  <c r="AD55" i="3" s="1"/>
  <c r="G55" i="3"/>
  <c r="DO54" i="3"/>
  <c r="DN54" i="3"/>
  <c r="DM54" i="3"/>
  <c r="DL54" i="3"/>
  <c r="DK54" i="3"/>
  <c r="DJ54" i="3"/>
  <c r="DI54" i="3"/>
  <c r="DH54" i="3"/>
  <c r="DG54" i="3"/>
  <c r="DF54" i="3"/>
  <c r="DE54" i="3"/>
  <c r="DD54" i="3"/>
  <c r="DC54" i="3"/>
  <c r="DB54" i="3"/>
  <c r="DA54" i="3"/>
  <c r="CZ54" i="3"/>
  <c r="CY54" i="3"/>
  <c r="CX54" i="3"/>
  <c r="CW54" i="3"/>
  <c r="CV54" i="3"/>
  <c r="CS54" i="3"/>
  <c r="BX54" i="3" s="1"/>
  <c r="DT54" i="3" s="1"/>
  <c r="BU54" i="3"/>
  <c r="BT54" i="3"/>
  <c r="BS54" i="3"/>
  <c r="BR54" i="3"/>
  <c r="BQ54" i="3"/>
  <c r="BP54" i="3"/>
  <c r="BO54" i="3"/>
  <c r="BN54" i="3"/>
  <c r="BM54" i="3"/>
  <c r="BL54" i="3"/>
  <c r="BK54" i="3"/>
  <c r="BJ54" i="3"/>
  <c r="BI54" i="3"/>
  <c r="BH54" i="3"/>
  <c r="BG54" i="3"/>
  <c r="BF54" i="3"/>
  <c r="BE54" i="3"/>
  <c r="BD54" i="3"/>
  <c r="BC54" i="3"/>
  <c r="BB54" i="3"/>
  <c r="AY54" i="3"/>
  <c r="AD54" i="3" s="1"/>
  <c r="AB54" i="3"/>
  <c r="DP53" i="3"/>
  <c r="DO53" i="3"/>
  <c r="DN53" i="3"/>
  <c r="DM53" i="3"/>
  <c r="DL53" i="3"/>
  <c r="DK53" i="3"/>
  <c r="DJ53" i="3"/>
  <c r="DI53" i="3"/>
  <c r="DH53" i="3"/>
  <c r="DG53" i="3"/>
  <c r="DF53" i="3"/>
  <c r="DE53" i="3"/>
  <c r="DD53" i="3"/>
  <c r="DC53" i="3"/>
  <c r="DA53" i="3"/>
  <c r="CZ53" i="3"/>
  <c r="CY53" i="3"/>
  <c r="CX53" i="3"/>
  <c r="CW53" i="3"/>
  <c r="CV53" i="3"/>
  <c r="CE53" i="3"/>
  <c r="BV53" i="3"/>
  <c r="BU53" i="3"/>
  <c r="BT53" i="3"/>
  <c r="BS53" i="3"/>
  <c r="BR53" i="3"/>
  <c r="BQ53" i="3"/>
  <c r="BP53" i="3"/>
  <c r="BO53" i="3"/>
  <c r="BN53" i="3"/>
  <c r="BM53" i="3"/>
  <c r="BL53" i="3"/>
  <c r="BK53" i="3"/>
  <c r="BJ53" i="3"/>
  <c r="BI53" i="3"/>
  <c r="BG53" i="3"/>
  <c r="BF53" i="3"/>
  <c r="BE53" i="3"/>
  <c r="BC53" i="3"/>
  <c r="BB53" i="3"/>
  <c r="AK53" i="3"/>
  <c r="BH53" i="3" s="1"/>
  <c r="AG53" i="3"/>
  <c r="BD53" i="3" s="1"/>
  <c r="G53" i="3"/>
  <c r="DO52" i="3"/>
  <c r="DN52" i="3"/>
  <c r="DM52" i="3"/>
  <c r="DL52" i="3"/>
  <c r="DK52" i="3"/>
  <c r="DJ52" i="3"/>
  <c r="DI52" i="3"/>
  <c r="DG52" i="3"/>
  <c r="DD52" i="3"/>
  <c r="DA52" i="3"/>
  <c r="CZ52" i="3"/>
  <c r="CY52" i="3"/>
  <c r="CW52" i="3"/>
  <c r="CV52" i="3"/>
  <c r="CS52" i="3"/>
  <c r="CK52" i="3"/>
  <c r="CK132" i="3" s="1"/>
  <c r="CI52" i="3"/>
  <c r="CH52" i="3"/>
  <c r="CH71" i="3" s="1"/>
  <c r="CF52" i="3"/>
  <c r="CF132" i="3" s="1"/>
  <c r="CE52" i="3"/>
  <c r="DB52" i="3" s="1"/>
  <c r="CA52" i="3"/>
  <c r="CX52" i="3" s="1"/>
  <c r="BU52" i="3"/>
  <c r="BT52" i="3"/>
  <c r="BS52" i="3"/>
  <c r="BR52" i="3"/>
  <c r="BQ52" i="3"/>
  <c r="BP52" i="3"/>
  <c r="BO52" i="3"/>
  <c r="BM52" i="3"/>
  <c r="BJ52" i="3"/>
  <c r="BG52" i="3"/>
  <c r="BF52" i="3"/>
  <c r="BE52" i="3"/>
  <c r="BC52" i="3"/>
  <c r="BB52" i="3"/>
  <c r="AY52" i="3"/>
  <c r="AQ52" i="3"/>
  <c r="AQ132" i="3" s="1"/>
  <c r="AO52" i="3"/>
  <c r="BL52" i="3" s="1"/>
  <c r="AN52" i="3"/>
  <c r="AN71" i="3" s="1"/>
  <c r="AL52" i="3"/>
  <c r="AL132" i="3" s="1"/>
  <c r="AK52" i="3"/>
  <c r="BH52" i="3" s="1"/>
  <c r="AG52" i="3"/>
  <c r="BD52" i="3" s="1"/>
  <c r="AB52" i="3"/>
  <c r="DP52" i="3" s="1"/>
  <c r="T52" i="3"/>
  <c r="DP51" i="3"/>
  <c r="DO51" i="3"/>
  <c r="DN51" i="3"/>
  <c r="DM51" i="3"/>
  <c r="DL51" i="3"/>
  <c r="DJ51" i="3"/>
  <c r="DI51" i="3"/>
  <c r="DH51" i="3"/>
  <c r="DG51" i="3"/>
  <c r="DF51" i="3"/>
  <c r="DE51" i="3"/>
  <c r="DD51" i="3"/>
  <c r="DC51" i="3"/>
  <c r="DB51" i="3"/>
  <c r="DA51" i="3"/>
  <c r="CZ51" i="3"/>
  <c r="CY51" i="3"/>
  <c r="CX51" i="3"/>
  <c r="CW51" i="3"/>
  <c r="CV51" i="3"/>
  <c r="CN51" i="3"/>
  <c r="DK51" i="3" s="1"/>
  <c r="BV51" i="3"/>
  <c r="BU51" i="3"/>
  <c r="BT51" i="3"/>
  <c r="BS51" i="3"/>
  <c r="BR51" i="3"/>
  <c r="BP51" i="3"/>
  <c r="BO51" i="3"/>
  <c r="BN51" i="3"/>
  <c r="BM51" i="3"/>
  <c r="BL51" i="3"/>
  <c r="BK51" i="3"/>
  <c r="BJ51" i="3"/>
  <c r="BI51" i="3"/>
  <c r="BH51" i="3"/>
  <c r="BG51" i="3"/>
  <c r="BF51" i="3"/>
  <c r="BE51" i="3"/>
  <c r="BD51" i="3"/>
  <c r="BC51" i="3"/>
  <c r="BB51" i="3"/>
  <c r="AT51" i="3"/>
  <c r="AD51" i="3" s="1"/>
  <c r="G51" i="3"/>
  <c r="DO50" i="3"/>
  <c r="DN50" i="3"/>
  <c r="DM50" i="3"/>
  <c r="DL50" i="3"/>
  <c r="DK50" i="3"/>
  <c r="DJ50" i="3"/>
  <c r="DI50" i="3"/>
  <c r="DH50" i="3"/>
  <c r="DG50" i="3"/>
  <c r="DF50" i="3"/>
  <c r="DE50" i="3"/>
  <c r="DD50" i="3"/>
  <c r="DC50" i="3"/>
  <c r="DA50" i="3"/>
  <c r="CZ50" i="3"/>
  <c r="CY50" i="3"/>
  <c r="CV50" i="3"/>
  <c r="CS50" i="3"/>
  <c r="CE50" i="3"/>
  <c r="CA50" i="3"/>
  <c r="CX50" i="3" s="1"/>
  <c r="BZ50" i="3"/>
  <c r="CW50" i="3" s="1"/>
  <c r="BU50" i="3"/>
  <c r="BT50" i="3"/>
  <c r="BS50" i="3"/>
  <c r="BR50" i="3"/>
  <c r="BQ50" i="3"/>
  <c r="BP50" i="3"/>
  <c r="BO50" i="3"/>
  <c r="BN50" i="3"/>
  <c r="BM50" i="3"/>
  <c r="BL50" i="3"/>
  <c r="BK50" i="3"/>
  <c r="BJ50" i="3"/>
  <c r="BI50" i="3"/>
  <c r="BG50" i="3"/>
  <c r="BF50" i="3"/>
  <c r="BE50" i="3"/>
  <c r="BB50" i="3"/>
  <c r="AY50" i="3"/>
  <c r="AK50" i="3"/>
  <c r="BH50" i="3" s="1"/>
  <c r="AG50" i="3"/>
  <c r="BD50" i="3" s="1"/>
  <c r="AF50" i="3"/>
  <c r="BC50" i="3" s="1"/>
  <c r="AB50" i="3"/>
  <c r="DP49" i="3"/>
  <c r="DO49" i="3"/>
  <c r="DN49" i="3"/>
  <c r="DM49" i="3"/>
  <c r="DL49" i="3"/>
  <c r="DK49" i="3"/>
  <c r="DJ49" i="3"/>
  <c r="DI49" i="3"/>
  <c r="DH49" i="3"/>
  <c r="DG49" i="3"/>
  <c r="DF49" i="3"/>
  <c r="DE49" i="3"/>
  <c r="DD49" i="3"/>
  <c r="DC49" i="3"/>
  <c r="DB49" i="3"/>
  <c r="DA49" i="3"/>
  <c r="CZ49" i="3"/>
  <c r="CY49" i="3"/>
  <c r="CX49" i="3"/>
  <c r="CW49" i="3"/>
  <c r="CV49" i="3"/>
  <c r="BX49" i="3"/>
  <c r="BV49" i="3"/>
  <c r="BU49" i="3"/>
  <c r="BT49" i="3"/>
  <c r="BS49" i="3"/>
  <c r="BR49" i="3"/>
  <c r="BQ49" i="3"/>
  <c r="BP49" i="3"/>
  <c r="BO49" i="3"/>
  <c r="BN49" i="3"/>
  <c r="BM49" i="3"/>
  <c r="BL49" i="3"/>
  <c r="BK49" i="3"/>
  <c r="BJ49" i="3"/>
  <c r="BI49" i="3"/>
  <c r="BH49" i="3"/>
  <c r="BG49" i="3"/>
  <c r="BF49" i="3"/>
  <c r="BE49" i="3"/>
  <c r="BD49" i="3"/>
  <c r="BC49" i="3"/>
  <c r="BB49" i="3"/>
  <c r="AD49" i="3"/>
  <c r="G49" i="3"/>
  <c r="AC49" i="3" s="1"/>
  <c r="AZ49" i="3" s="1"/>
  <c r="DP48" i="3"/>
  <c r="DN48" i="3"/>
  <c r="DM48" i="3"/>
  <c r="DL48" i="3"/>
  <c r="DK48" i="3"/>
  <c r="DJ48" i="3"/>
  <c r="DI48" i="3"/>
  <c r="DH48" i="3"/>
  <c r="DG48" i="3"/>
  <c r="DF48" i="3"/>
  <c r="DE48" i="3"/>
  <c r="DD48" i="3"/>
  <c r="DC48" i="3"/>
  <c r="DB48" i="3"/>
  <c r="DA48" i="3"/>
  <c r="CZ48" i="3"/>
  <c r="CY48" i="3"/>
  <c r="CX48" i="3"/>
  <c r="CV48" i="3"/>
  <c r="BZ48" i="3"/>
  <c r="CR48" i="3" s="1"/>
  <c r="CR71" i="3" s="1"/>
  <c r="BV48" i="3"/>
  <c r="BT48" i="3"/>
  <c r="BS48" i="3"/>
  <c r="BR48" i="3"/>
  <c r="BQ48" i="3"/>
  <c r="BP48" i="3"/>
  <c r="BO48" i="3"/>
  <c r="BN48" i="3"/>
  <c r="BM48" i="3"/>
  <c r="BL48" i="3"/>
  <c r="BK48" i="3"/>
  <c r="BJ48" i="3"/>
  <c r="BI48" i="3"/>
  <c r="BH48" i="3"/>
  <c r="BG48" i="3"/>
  <c r="BF48" i="3"/>
  <c r="BE48" i="3"/>
  <c r="BD48" i="3"/>
  <c r="BB48" i="3"/>
  <c r="AX48" i="3"/>
  <c r="AX132" i="3" s="1"/>
  <c r="AF48" i="3"/>
  <c r="AA48" i="3"/>
  <c r="G48" i="3"/>
  <c r="DO47" i="3"/>
  <c r="DN47" i="3"/>
  <c r="DM47" i="3"/>
  <c r="DL47" i="3"/>
  <c r="DK47" i="3"/>
  <c r="DJ47" i="3"/>
  <c r="DI47" i="3"/>
  <c r="DH47" i="3"/>
  <c r="DG47" i="3"/>
  <c r="DF47" i="3"/>
  <c r="DE47" i="3"/>
  <c r="DD47" i="3"/>
  <c r="DC47" i="3"/>
  <c r="DB47" i="3"/>
  <c r="DA47" i="3"/>
  <c r="CZ47" i="3"/>
  <c r="CY47" i="3"/>
  <c r="CX47" i="3"/>
  <c r="CW47" i="3"/>
  <c r="CV47" i="3"/>
  <c r="CS47" i="3"/>
  <c r="BX47" i="3" s="1"/>
  <c r="DT47" i="3" s="1"/>
  <c r="BU47" i="3"/>
  <c r="BT47" i="3"/>
  <c r="BS47" i="3"/>
  <c r="BR47" i="3"/>
  <c r="BQ47" i="3"/>
  <c r="BP47" i="3"/>
  <c r="BO47" i="3"/>
  <c r="BN47" i="3"/>
  <c r="BM47" i="3"/>
  <c r="BL47" i="3"/>
  <c r="BK47" i="3"/>
  <c r="BJ47" i="3"/>
  <c r="BI47" i="3"/>
  <c r="BH47" i="3"/>
  <c r="BG47" i="3"/>
  <c r="BF47" i="3"/>
  <c r="BE47" i="3"/>
  <c r="BD47" i="3"/>
  <c r="BC47" i="3"/>
  <c r="BB47" i="3"/>
  <c r="AY47" i="3"/>
  <c r="AB47" i="3"/>
  <c r="DO46" i="3"/>
  <c r="DN46" i="3"/>
  <c r="DL46" i="3"/>
  <c r="DK46" i="3"/>
  <c r="DJ46" i="3"/>
  <c r="DI46" i="3"/>
  <c r="DH46" i="3"/>
  <c r="DG46" i="3"/>
  <c r="DF46" i="3"/>
  <c r="DE46" i="3"/>
  <c r="DD46" i="3"/>
  <c r="DC46" i="3"/>
  <c r="DB46" i="3"/>
  <c r="DA46" i="3"/>
  <c r="CZ46" i="3"/>
  <c r="CY46" i="3"/>
  <c r="CX46" i="3"/>
  <c r="CV46" i="3"/>
  <c r="CS46" i="3"/>
  <c r="CP46" i="3"/>
  <c r="DM46" i="3" s="1"/>
  <c r="BU46" i="3"/>
  <c r="BT46" i="3"/>
  <c r="BR46" i="3"/>
  <c r="BQ46" i="3"/>
  <c r="BP46" i="3"/>
  <c r="BO46" i="3"/>
  <c r="BN46" i="3"/>
  <c r="BM46" i="3"/>
  <c r="BL46" i="3"/>
  <c r="BK46" i="3"/>
  <c r="BJ46" i="3"/>
  <c r="BI46" i="3"/>
  <c r="BH46" i="3"/>
  <c r="BG46" i="3"/>
  <c r="BF46" i="3"/>
  <c r="BE46" i="3"/>
  <c r="BD46" i="3"/>
  <c r="BB46" i="3"/>
  <c r="AY46" i="3"/>
  <c r="AV46" i="3"/>
  <c r="BS46" i="3" s="1"/>
  <c r="AF46" i="3"/>
  <c r="AB46" i="3"/>
  <c r="G46" i="3" s="1"/>
  <c r="DP45" i="3"/>
  <c r="DO45" i="3"/>
  <c r="DN45" i="3"/>
  <c r="DL45" i="3"/>
  <c r="DK45" i="3"/>
  <c r="DJ45" i="3"/>
  <c r="DI45" i="3"/>
  <c r="DH45" i="3"/>
  <c r="DG45" i="3"/>
  <c r="DF45" i="3"/>
  <c r="DE45" i="3"/>
  <c r="DD45" i="3"/>
  <c r="DC45" i="3"/>
  <c r="DA45" i="3"/>
  <c r="CZ45" i="3"/>
  <c r="CY45" i="3"/>
  <c r="CX45" i="3"/>
  <c r="CW45" i="3"/>
  <c r="CV45" i="3"/>
  <c r="CP45" i="3"/>
  <c r="DM45" i="3" s="1"/>
  <c r="CE45" i="3"/>
  <c r="BV45" i="3"/>
  <c r="BU45" i="3"/>
  <c r="BT45" i="3"/>
  <c r="BR45" i="3"/>
  <c r="BQ45" i="3"/>
  <c r="BP45" i="3"/>
  <c r="BO45" i="3"/>
  <c r="BN45" i="3"/>
  <c r="BM45" i="3"/>
  <c r="BL45" i="3"/>
  <c r="BK45" i="3"/>
  <c r="BJ45" i="3"/>
  <c r="BI45" i="3"/>
  <c r="BG45" i="3"/>
  <c r="BF45" i="3"/>
  <c r="BE45" i="3"/>
  <c r="BD45" i="3"/>
  <c r="BC45" i="3"/>
  <c r="BB45" i="3"/>
  <c r="AV45" i="3"/>
  <c r="AK45" i="3"/>
  <c r="AD45" i="3" s="1"/>
  <c r="N45" i="3"/>
  <c r="DP44" i="3"/>
  <c r="DO44" i="3"/>
  <c r="DN44" i="3"/>
  <c r="DM44" i="3"/>
  <c r="DL44" i="3"/>
  <c r="DK44" i="3"/>
  <c r="DJ44" i="3"/>
  <c r="DI44" i="3"/>
  <c r="DH44" i="3"/>
  <c r="DG44" i="3"/>
  <c r="DE44" i="3"/>
  <c r="DD44" i="3"/>
  <c r="DC44" i="3"/>
  <c r="DA44" i="3"/>
  <c r="CZ44" i="3"/>
  <c r="CY44" i="3"/>
  <c r="CX44" i="3"/>
  <c r="CW44" i="3"/>
  <c r="CV44" i="3"/>
  <c r="CI44" i="3"/>
  <c r="CE44" i="3"/>
  <c r="BV44" i="3"/>
  <c r="BU44" i="3"/>
  <c r="BT44" i="3"/>
  <c r="BS44" i="3"/>
  <c r="BR44" i="3"/>
  <c r="BQ44" i="3"/>
  <c r="BP44" i="3"/>
  <c r="BO44" i="3"/>
  <c r="BN44" i="3"/>
  <c r="BM44" i="3"/>
  <c r="BK44" i="3"/>
  <c r="BJ44" i="3"/>
  <c r="BI44" i="3"/>
  <c r="BG44" i="3"/>
  <c r="BF44" i="3"/>
  <c r="BE44" i="3"/>
  <c r="BD44" i="3"/>
  <c r="BC44" i="3"/>
  <c r="BB44" i="3"/>
  <c r="AO44" i="3"/>
  <c r="AK44" i="3"/>
  <c r="N44" i="3"/>
  <c r="G44" i="3"/>
  <c r="DP43" i="3"/>
  <c r="DO43" i="3"/>
  <c r="DN43" i="3"/>
  <c r="DM43" i="3"/>
  <c r="DL43" i="3"/>
  <c r="DK43" i="3"/>
  <c r="DJ43" i="3"/>
  <c r="DI43" i="3"/>
  <c r="DH43" i="3"/>
  <c r="DG43" i="3"/>
  <c r="DF43" i="3"/>
  <c r="DE43" i="3"/>
  <c r="DD43" i="3"/>
  <c r="DC43" i="3"/>
  <c r="DA43" i="3"/>
  <c r="CZ43" i="3"/>
  <c r="CY43" i="3"/>
  <c r="CX43" i="3"/>
  <c r="CW43" i="3"/>
  <c r="CV43" i="3"/>
  <c r="CE43" i="3"/>
  <c r="DB43" i="3" s="1"/>
  <c r="BX43" i="3"/>
  <c r="DT43" i="3" s="1"/>
  <c r="BV43" i="3"/>
  <c r="BU43" i="3"/>
  <c r="BT43" i="3"/>
  <c r="BS43" i="3"/>
  <c r="BR43" i="3"/>
  <c r="BQ43" i="3"/>
  <c r="BP43" i="3"/>
  <c r="BO43" i="3"/>
  <c r="BN43" i="3"/>
  <c r="BM43" i="3"/>
  <c r="BL43" i="3"/>
  <c r="BK43" i="3"/>
  <c r="BJ43" i="3"/>
  <c r="BI43" i="3"/>
  <c r="BG43" i="3"/>
  <c r="BF43" i="3"/>
  <c r="BE43" i="3"/>
  <c r="BD43" i="3"/>
  <c r="BC43" i="3"/>
  <c r="BB43" i="3"/>
  <c r="AK43" i="3"/>
  <c r="G43" i="3"/>
  <c r="DP42" i="3"/>
  <c r="DO42" i="3"/>
  <c r="DN42" i="3"/>
  <c r="DM42" i="3"/>
  <c r="DL42" i="3"/>
  <c r="DK42" i="3"/>
  <c r="DJ42" i="3"/>
  <c r="DI42" i="3"/>
  <c r="DH42" i="3"/>
  <c r="DG42" i="3"/>
  <c r="DF42" i="3"/>
  <c r="DE42" i="3"/>
  <c r="DD42" i="3"/>
  <c r="DC42" i="3"/>
  <c r="DA42" i="3"/>
  <c r="CZ42" i="3"/>
  <c r="CY42" i="3"/>
  <c r="CX42" i="3"/>
  <c r="CW42" i="3"/>
  <c r="CV42" i="3"/>
  <c r="CE42" i="3"/>
  <c r="BX42" i="3" s="1"/>
  <c r="DT42" i="3" s="1"/>
  <c r="BV42" i="3"/>
  <c r="BU42" i="3"/>
  <c r="BT42" i="3"/>
  <c r="BS42" i="3"/>
  <c r="BR42" i="3"/>
  <c r="BQ42" i="3"/>
  <c r="BP42" i="3"/>
  <c r="BO42" i="3"/>
  <c r="BN42" i="3"/>
  <c r="BM42" i="3"/>
  <c r="BL42" i="3"/>
  <c r="BK42" i="3"/>
  <c r="BJ42" i="3"/>
  <c r="BI42" i="3"/>
  <c r="BG42" i="3"/>
  <c r="BF42" i="3"/>
  <c r="BE42" i="3"/>
  <c r="BD42" i="3"/>
  <c r="BC42" i="3"/>
  <c r="BB42" i="3"/>
  <c r="AK42" i="3"/>
  <c r="BH42" i="3" s="1"/>
  <c r="G42" i="3"/>
  <c r="DP41" i="3"/>
  <c r="DO41" i="3"/>
  <c r="DN41" i="3"/>
  <c r="DM41" i="3"/>
  <c r="DL41" i="3"/>
  <c r="DJ41" i="3"/>
  <c r="DI41" i="3"/>
  <c r="DH41" i="3"/>
  <c r="DG41" i="3"/>
  <c r="DF41" i="3"/>
  <c r="DE41" i="3"/>
  <c r="DD41" i="3"/>
  <c r="DC41" i="3"/>
  <c r="DB41" i="3"/>
  <c r="DA41" i="3"/>
  <c r="CZ41" i="3"/>
  <c r="CY41" i="3"/>
  <c r="CX41" i="3"/>
  <c r="CW41" i="3"/>
  <c r="CV41" i="3"/>
  <c r="CN41" i="3"/>
  <c r="DK41" i="3" s="1"/>
  <c r="BV41" i="3"/>
  <c r="BU41" i="3"/>
  <c r="BT41" i="3"/>
  <c r="BS41" i="3"/>
  <c r="BR41" i="3"/>
  <c r="BP41" i="3"/>
  <c r="BO41" i="3"/>
  <c r="BN41" i="3"/>
  <c r="BM41" i="3"/>
  <c r="BL41" i="3"/>
  <c r="BK41" i="3"/>
  <c r="BJ41" i="3"/>
  <c r="BI41" i="3"/>
  <c r="BH41" i="3"/>
  <c r="BG41" i="3"/>
  <c r="BF41" i="3"/>
  <c r="BE41" i="3"/>
  <c r="BD41" i="3"/>
  <c r="BC41" i="3"/>
  <c r="BB41" i="3"/>
  <c r="AT41" i="3"/>
  <c r="G41" i="3"/>
  <c r="DP40" i="3"/>
  <c r="DO40" i="3"/>
  <c r="DN40" i="3"/>
  <c r="DM40" i="3"/>
  <c r="DL40" i="3"/>
  <c r="DK40" i="3"/>
  <c r="DJ40" i="3"/>
  <c r="DI40" i="3"/>
  <c r="DH40" i="3"/>
  <c r="DG40" i="3"/>
  <c r="DF40" i="3"/>
  <c r="DE40" i="3"/>
  <c r="DD40" i="3"/>
  <c r="DC40" i="3"/>
  <c r="DB40" i="3"/>
  <c r="DA40" i="3"/>
  <c r="CZ40" i="3"/>
  <c r="CY40" i="3"/>
  <c r="CW40" i="3"/>
  <c r="CV40" i="3"/>
  <c r="CA40" i="3"/>
  <c r="CX40" i="3" s="1"/>
  <c r="BV40" i="3"/>
  <c r="BU40" i="3"/>
  <c r="BT40" i="3"/>
  <c r="BS40" i="3"/>
  <c r="BR40" i="3"/>
  <c r="BQ40" i="3"/>
  <c r="BP40" i="3"/>
  <c r="BO40" i="3"/>
  <c r="BN40" i="3"/>
  <c r="BM40" i="3"/>
  <c r="BL40" i="3"/>
  <c r="BK40" i="3"/>
  <c r="BJ40" i="3"/>
  <c r="BI40" i="3"/>
  <c r="BH40" i="3"/>
  <c r="BG40" i="3"/>
  <c r="BF40" i="3"/>
  <c r="BE40" i="3"/>
  <c r="BC40" i="3"/>
  <c r="BB40" i="3"/>
  <c r="AG40" i="3"/>
  <c r="AD40" i="3" s="1"/>
  <c r="G40" i="3"/>
  <c r="DP39" i="3"/>
  <c r="DO39" i="3"/>
  <c r="DN39" i="3"/>
  <c r="DM39" i="3"/>
  <c r="DL39" i="3"/>
  <c r="DK39" i="3"/>
  <c r="DJ39" i="3"/>
  <c r="DI39" i="3"/>
  <c r="DH39" i="3"/>
  <c r="DG39" i="3"/>
  <c r="DF39" i="3"/>
  <c r="DE39" i="3"/>
  <c r="DD39" i="3"/>
  <c r="DC39" i="3"/>
  <c r="DB39" i="3"/>
  <c r="DA39" i="3"/>
  <c r="CZ39" i="3"/>
  <c r="CY39" i="3"/>
  <c r="CX39" i="3"/>
  <c r="CV39" i="3"/>
  <c r="BZ39" i="3"/>
  <c r="CW39" i="3" s="1"/>
  <c r="BV39" i="3"/>
  <c r="BU39" i="3"/>
  <c r="BT39" i="3"/>
  <c r="BS39" i="3"/>
  <c r="BR39" i="3"/>
  <c r="BQ39" i="3"/>
  <c r="BP39" i="3"/>
  <c r="BO39" i="3"/>
  <c r="BN39" i="3"/>
  <c r="BM39" i="3"/>
  <c r="BL39" i="3"/>
  <c r="BK39" i="3"/>
  <c r="BJ39" i="3"/>
  <c r="BI39" i="3"/>
  <c r="BH39" i="3"/>
  <c r="BG39" i="3"/>
  <c r="BF39" i="3"/>
  <c r="BE39" i="3"/>
  <c r="BD39" i="3"/>
  <c r="BB39" i="3"/>
  <c r="AF39" i="3"/>
  <c r="BC39" i="3" s="1"/>
  <c r="G39" i="3"/>
  <c r="DO38" i="3"/>
  <c r="DN38" i="3"/>
  <c r="DM38" i="3"/>
  <c r="DL38" i="3"/>
  <c r="DK38" i="3"/>
  <c r="DJ38" i="3"/>
  <c r="DI38" i="3"/>
  <c r="DH38" i="3"/>
  <c r="DG38" i="3"/>
  <c r="DF38" i="3"/>
  <c r="DE38" i="3"/>
  <c r="DD38" i="3"/>
  <c r="DC38" i="3"/>
  <c r="DA38" i="3"/>
  <c r="CZ38" i="3"/>
  <c r="CY38" i="3"/>
  <c r="CV38" i="3"/>
  <c r="CS38" i="3"/>
  <c r="CA38" i="3"/>
  <c r="BZ38" i="3"/>
  <c r="CW38" i="3" s="1"/>
  <c r="BU38" i="3"/>
  <c r="BT38" i="3"/>
  <c r="BS38" i="3"/>
  <c r="BR38" i="3"/>
  <c r="BQ38" i="3"/>
  <c r="BP38" i="3"/>
  <c r="BO38" i="3"/>
  <c r="BN38" i="3"/>
  <c r="BM38" i="3"/>
  <c r="BL38" i="3"/>
  <c r="BK38" i="3"/>
  <c r="BJ38" i="3"/>
  <c r="BI38" i="3"/>
  <c r="BG38" i="3"/>
  <c r="BF38" i="3"/>
  <c r="BE38" i="3"/>
  <c r="BB38" i="3"/>
  <c r="AY38" i="3"/>
  <c r="BV38" i="3" s="1"/>
  <c r="AK38" i="3"/>
  <c r="AG38" i="3"/>
  <c r="BD38" i="3" s="1"/>
  <c r="AF38" i="3"/>
  <c r="AB38" i="3"/>
  <c r="DP38" i="3" s="1"/>
  <c r="N38" i="3"/>
  <c r="DO37" i="3"/>
  <c r="DN37" i="3"/>
  <c r="DM37" i="3"/>
  <c r="DL37" i="3"/>
  <c r="DJ37" i="3"/>
  <c r="DI37" i="3"/>
  <c r="DH37" i="3"/>
  <c r="DG37" i="3"/>
  <c r="DF37" i="3"/>
  <c r="DE37" i="3"/>
  <c r="DD37" i="3"/>
  <c r="DC37" i="3"/>
  <c r="DB37" i="3"/>
  <c r="DA37" i="3"/>
  <c r="CZ37" i="3"/>
  <c r="CY37" i="3"/>
  <c r="CW37" i="3"/>
  <c r="CV37" i="3"/>
  <c r="CN37" i="3"/>
  <c r="DK37" i="3" s="1"/>
  <c r="CA37" i="3"/>
  <c r="BU37" i="3"/>
  <c r="BT37" i="3"/>
  <c r="BS37" i="3"/>
  <c r="BR37" i="3"/>
  <c r="BP37" i="3"/>
  <c r="BO37" i="3"/>
  <c r="BN37" i="3"/>
  <c r="BM37" i="3"/>
  <c r="BL37" i="3"/>
  <c r="BK37" i="3"/>
  <c r="BJ37" i="3"/>
  <c r="BI37" i="3"/>
  <c r="BH37" i="3"/>
  <c r="BG37" i="3"/>
  <c r="BF37" i="3"/>
  <c r="BE37" i="3"/>
  <c r="BC37" i="3"/>
  <c r="BB37" i="3"/>
  <c r="AT37" i="3"/>
  <c r="BQ37" i="3" s="1"/>
  <c r="AG37" i="3"/>
  <c r="AB37" i="3"/>
  <c r="DP36" i="3"/>
  <c r="DO36" i="3"/>
  <c r="DN36" i="3"/>
  <c r="DM36" i="3"/>
  <c r="DL36" i="3"/>
  <c r="DJ36" i="3"/>
  <c r="DI36" i="3"/>
  <c r="DH36" i="3"/>
  <c r="DG36" i="3"/>
  <c r="DF36" i="3"/>
  <c r="DE36" i="3"/>
  <c r="DD36" i="3"/>
  <c r="DC36" i="3"/>
  <c r="DB36" i="3"/>
  <c r="DA36" i="3"/>
  <c r="CZ36" i="3"/>
  <c r="CY36" i="3"/>
  <c r="CX36" i="3"/>
  <c r="CW36" i="3"/>
  <c r="CV36" i="3"/>
  <c r="CN36" i="3"/>
  <c r="BX36" i="3" s="1"/>
  <c r="DT36" i="3" s="1"/>
  <c r="BV36" i="3"/>
  <c r="BU36" i="3"/>
  <c r="BT36" i="3"/>
  <c r="BS36" i="3"/>
  <c r="BR36" i="3"/>
  <c r="BP36" i="3"/>
  <c r="BO36" i="3"/>
  <c r="BN36" i="3"/>
  <c r="BM36" i="3"/>
  <c r="BL36" i="3"/>
  <c r="BK36" i="3"/>
  <c r="BJ36" i="3"/>
  <c r="BI36" i="3"/>
  <c r="BH36" i="3"/>
  <c r="BG36" i="3"/>
  <c r="BF36" i="3"/>
  <c r="BE36" i="3"/>
  <c r="BD36" i="3"/>
  <c r="BC36" i="3"/>
  <c r="BB36" i="3"/>
  <c r="AT36" i="3"/>
  <c r="G36" i="3"/>
  <c r="CR35" i="3"/>
  <c r="CQ35" i="3"/>
  <c r="CM35" i="3"/>
  <c r="CL35" i="3"/>
  <c r="CK35" i="3"/>
  <c r="CJ35" i="3"/>
  <c r="CI35" i="3"/>
  <c r="CH35" i="3"/>
  <c r="CG35" i="3"/>
  <c r="CF35" i="3"/>
  <c r="CE35" i="3"/>
  <c r="CD35" i="3"/>
  <c r="CB35" i="3"/>
  <c r="AX35" i="3"/>
  <c r="AW35" i="3"/>
  <c r="AS35" i="3"/>
  <c r="AR35" i="3"/>
  <c r="AQ35" i="3"/>
  <c r="AP35" i="3"/>
  <c r="AO35" i="3"/>
  <c r="AK35" i="3"/>
  <c r="AJ35" i="3"/>
  <c r="AH35" i="3"/>
  <c r="AA35" i="3"/>
  <c r="Z35" i="3"/>
  <c r="V35" i="3"/>
  <c r="U35" i="3"/>
  <c r="T35" i="3"/>
  <c r="S35" i="3"/>
  <c r="R35" i="3"/>
  <c r="Q35" i="3"/>
  <c r="P35" i="3"/>
  <c r="O35" i="3"/>
  <c r="N35" i="3"/>
  <c r="M35" i="3"/>
  <c r="L35" i="3"/>
  <c r="K35" i="3"/>
  <c r="J35" i="3"/>
  <c r="H35" i="3"/>
  <c r="DP34" i="3"/>
  <c r="DO34" i="3"/>
  <c r="DN34" i="3"/>
  <c r="DM34" i="3"/>
  <c r="DL34" i="3"/>
  <c r="DJ34" i="3"/>
  <c r="DI34" i="3"/>
  <c r="DH34" i="3"/>
  <c r="DG34" i="3"/>
  <c r="DF34" i="3"/>
  <c r="DE34" i="3"/>
  <c r="DD34" i="3"/>
  <c r="DC34" i="3"/>
  <c r="DB34" i="3"/>
  <c r="DA34" i="3"/>
  <c r="CZ34" i="3"/>
  <c r="CY34" i="3"/>
  <c r="CW34" i="3"/>
  <c r="CV34" i="3"/>
  <c r="CN34" i="3"/>
  <c r="CA34" i="3"/>
  <c r="CX34" i="3" s="1"/>
  <c r="BV34" i="3"/>
  <c r="BU34" i="3"/>
  <c r="BT34" i="3"/>
  <c r="BS34" i="3"/>
  <c r="BR34" i="3"/>
  <c r="BP34" i="3"/>
  <c r="BO34" i="3"/>
  <c r="BN34" i="3"/>
  <c r="BM34" i="3"/>
  <c r="BL34" i="3"/>
  <c r="BK34" i="3"/>
  <c r="BJ34" i="3"/>
  <c r="BI34" i="3"/>
  <c r="BH34" i="3"/>
  <c r="BG34" i="3"/>
  <c r="BF34" i="3"/>
  <c r="BE34" i="3"/>
  <c r="BC34" i="3"/>
  <c r="BB34" i="3"/>
  <c r="AT34" i="3"/>
  <c r="AG34" i="3"/>
  <c r="W34" i="3"/>
  <c r="DO33" i="3"/>
  <c r="DN33" i="3"/>
  <c r="DM33" i="3"/>
  <c r="DL33" i="3"/>
  <c r="DJ33" i="3"/>
  <c r="DI33" i="3"/>
  <c r="DH33" i="3"/>
  <c r="DG33" i="3"/>
  <c r="DF33" i="3"/>
  <c r="DE33" i="3"/>
  <c r="DD33" i="3"/>
  <c r="DC33" i="3"/>
  <c r="DB33" i="3"/>
  <c r="DA33" i="3"/>
  <c r="CZ33" i="3"/>
  <c r="CY33" i="3"/>
  <c r="CX33" i="3"/>
  <c r="CW33" i="3"/>
  <c r="CV33" i="3"/>
  <c r="CS33" i="3"/>
  <c r="CN33" i="3"/>
  <c r="BU33" i="3"/>
  <c r="BT33" i="3"/>
  <c r="BS33" i="3"/>
  <c r="BR33" i="3"/>
  <c r="BP33" i="3"/>
  <c r="BO33" i="3"/>
  <c r="BN33" i="3"/>
  <c r="BM33" i="3"/>
  <c r="BL33" i="3"/>
  <c r="BK33" i="3"/>
  <c r="BJ33" i="3"/>
  <c r="BI33" i="3"/>
  <c r="BH33" i="3"/>
  <c r="BG33" i="3"/>
  <c r="BF33" i="3"/>
  <c r="BE33" i="3"/>
  <c r="BD33" i="3"/>
  <c r="BC33" i="3"/>
  <c r="BB33" i="3"/>
  <c r="AY33" i="3"/>
  <c r="AT33" i="3"/>
  <c r="AB33" i="3"/>
  <c r="W33" i="3"/>
  <c r="DP32" i="3"/>
  <c r="DO32" i="3"/>
  <c r="DN32" i="3"/>
  <c r="DM32" i="3"/>
  <c r="DL32" i="3"/>
  <c r="DJ32" i="3"/>
  <c r="DI32" i="3"/>
  <c r="DH32" i="3"/>
  <c r="DG32" i="3"/>
  <c r="DF32" i="3"/>
  <c r="DE32" i="3"/>
  <c r="DD32" i="3"/>
  <c r="DC32" i="3"/>
  <c r="DB32" i="3"/>
  <c r="DA32" i="3"/>
  <c r="CZ32" i="3"/>
  <c r="CY32" i="3"/>
  <c r="CX32" i="3"/>
  <c r="CW32" i="3"/>
  <c r="CV32" i="3"/>
  <c r="CN32" i="3"/>
  <c r="BV32" i="3"/>
  <c r="BU32" i="3"/>
  <c r="BT32" i="3"/>
  <c r="BS32" i="3"/>
  <c r="BR32" i="3"/>
  <c r="BP32" i="3"/>
  <c r="BO32" i="3"/>
  <c r="BN32" i="3"/>
  <c r="BM32" i="3"/>
  <c r="BL32" i="3"/>
  <c r="BK32" i="3"/>
  <c r="BJ32" i="3"/>
  <c r="BI32" i="3"/>
  <c r="BH32" i="3"/>
  <c r="BG32" i="3"/>
  <c r="BF32" i="3"/>
  <c r="BE32" i="3"/>
  <c r="BD32" i="3"/>
  <c r="BC32" i="3"/>
  <c r="BB32" i="3"/>
  <c r="AT32" i="3"/>
  <c r="AD32" i="3" s="1"/>
  <c r="W32" i="3"/>
  <c r="G32" i="3"/>
  <c r="DO31" i="3"/>
  <c r="DN31" i="3"/>
  <c r="DM31" i="3"/>
  <c r="DL31" i="3"/>
  <c r="DK31" i="3"/>
  <c r="DJ31" i="3"/>
  <c r="DI31" i="3"/>
  <c r="DH31" i="3"/>
  <c r="DG31" i="3"/>
  <c r="DF31" i="3"/>
  <c r="DE31" i="3"/>
  <c r="DD31" i="3"/>
  <c r="DC31" i="3"/>
  <c r="DB31" i="3"/>
  <c r="DA31" i="3"/>
  <c r="CZ31" i="3"/>
  <c r="CY31" i="3"/>
  <c r="CX31" i="3"/>
  <c r="CW31" i="3"/>
  <c r="BY31" i="3"/>
  <c r="CV31" i="3" s="1"/>
  <c r="BU31" i="3"/>
  <c r="BT31" i="3"/>
  <c r="BS31" i="3"/>
  <c r="BR31" i="3"/>
  <c r="BQ31" i="3"/>
  <c r="BP31" i="3"/>
  <c r="BO31" i="3"/>
  <c r="BN31" i="3"/>
  <c r="BM31" i="3"/>
  <c r="BL31" i="3"/>
  <c r="BK31" i="3"/>
  <c r="BJ31" i="3"/>
  <c r="BI31" i="3"/>
  <c r="BH31" i="3"/>
  <c r="BG31" i="3"/>
  <c r="BF31" i="3"/>
  <c r="BE31" i="3"/>
  <c r="BD31" i="3"/>
  <c r="BC31" i="3"/>
  <c r="AE31" i="3"/>
  <c r="AB31" i="3"/>
  <c r="DP30" i="3"/>
  <c r="DO30" i="3"/>
  <c r="DN30" i="3"/>
  <c r="DM30" i="3"/>
  <c r="DL30" i="3"/>
  <c r="DK30" i="3"/>
  <c r="DJ30" i="3"/>
  <c r="DI30" i="3"/>
  <c r="DH30" i="3"/>
  <c r="DG30" i="3"/>
  <c r="DF30" i="3"/>
  <c r="DE30" i="3"/>
  <c r="DD30" i="3"/>
  <c r="DC30" i="3"/>
  <c r="DB30" i="3"/>
  <c r="DA30" i="3"/>
  <c r="CZ30" i="3"/>
  <c r="CY30" i="3"/>
  <c r="CX30" i="3"/>
  <c r="CW30" i="3"/>
  <c r="CV30" i="3"/>
  <c r="BX30" i="3"/>
  <c r="BV30" i="3"/>
  <c r="BU30" i="3"/>
  <c r="BT30" i="3"/>
  <c r="BS30" i="3"/>
  <c r="BR30" i="3"/>
  <c r="BQ30" i="3"/>
  <c r="BP30" i="3"/>
  <c r="BO30" i="3"/>
  <c r="BN30" i="3"/>
  <c r="BM30" i="3"/>
  <c r="BL30" i="3"/>
  <c r="BK30" i="3"/>
  <c r="BJ30" i="3"/>
  <c r="BI30" i="3"/>
  <c r="BH30" i="3"/>
  <c r="BG30" i="3"/>
  <c r="BF30" i="3"/>
  <c r="BE30" i="3"/>
  <c r="BD30" i="3"/>
  <c r="BC30" i="3"/>
  <c r="BB30" i="3"/>
  <c r="AD30" i="3"/>
  <c r="G30" i="3"/>
  <c r="DP29" i="3"/>
  <c r="DO29" i="3"/>
  <c r="DN29" i="3"/>
  <c r="DM29" i="3"/>
  <c r="DL29" i="3"/>
  <c r="DK29" i="3"/>
  <c r="DJ29" i="3"/>
  <c r="DI29" i="3"/>
  <c r="DH29" i="3"/>
  <c r="DG29" i="3"/>
  <c r="DF29" i="3"/>
  <c r="DE29" i="3"/>
  <c r="DD29" i="3"/>
  <c r="DC29" i="3"/>
  <c r="DB29" i="3"/>
  <c r="DA29" i="3"/>
  <c r="CZ29" i="3"/>
  <c r="CY29" i="3"/>
  <c r="CX29" i="3"/>
  <c r="CW29" i="3"/>
  <c r="CV29" i="3"/>
  <c r="BX29" i="3"/>
  <c r="BV29" i="3"/>
  <c r="BU29" i="3"/>
  <c r="BT29" i="3"/>
  <c r="BS29" i="3"/>
  <c r="BR29" i="3"/>
  <c r="BQ29" i="3"/>
  <c r="BP29" i="3"/>
  <c r="BO29" i="3"/>
  <c r="BN29" i="3"/>
  <c r="BM29" i="3"/>
  <c r="BL29" i="3"/>
  <c r="BK29" i="3"/>
  <c r="BJ29" i="3"/>
  <c r="BI29" i="3"/>
  <c r="BH29" i="3"/>
  <c r="BG29" i="3"/>
  <c r="BE29" i="3"/>
  <c r="BD29" i="3"/>
  <c r="BC29" i="3"/>
  <c r="BB29" i="3"/>
  <c r="AI29" i="3"/>
  <c r="BF29" i="3" s="1"/>
  <c r="G29" i="3"/>
  <c r="DO28" i="3"/>
  <c r="DN28" i="3"/>
  <c r="DM28" i="3"/>
  <c r="DL28" i="3"/>
  <c r="DK28" i="3"/>
  <c r="DJ28" i="3"/>
  <c r="DI28" i="3"/>
  <c r="DH28" i="3"/>
  <c r="DG28" i="3"/>
  <c r="DF28" i="3"/>
  <c r="DE28" i="3"/>
  <c r="DD28" i="3"/>
  <c r="DC28" i="3"/>
  <c r="DB28" i="3"/>
  <c r="DA28" i="3"/>
  <c r="CZ28" i="3"/>
  <c r="CY28" i="3"/>
  <c r="CX28" i="3"/>
  <c r="CV28" i="3"/>
  <c r="CS28" i="3"/>
  <c r="BZ28" i="3"/>
  <c r="CW28" i="3" s="1"/>
  <c r="BU28" i="3"/>
  <c r="BT28" i="3"/>
  <c r="BS28" i="3"/>
  <c r="BR28" i="3"/>
  <c r="BQ28" i="3"/>
  <c r="BP28" i="3"/>
  <c r="BO28" i="3"/>
  <c r="BN28" i="3"/>
  <c r="BM28" i="3"/>
  <c r="BL28" i="3"/>
  <c r="BK28" i="3"/>
  <c r="BJ28" i="3"/>
  <c r="BI28" i="3"/>
  <c r="BH28" i="3"/>
  <c r="BG28" i="3"/>
  <c r="BF28" i="3"/>
  <c r="BE28" i="3"/>
  <c r="BD28" i="3"/>
  <c r="BB28" i="3"/>
  <c r="AY28" i="3"/>
  <c r="AF28" i="3"/>
  <c r="BC28" i="3" s="1"/>
  <c r="AB28" i="3"/>
  <c r="DP27" i="3"/>
  <c r="DO27" i="3"/>
  <c r="DN27" i="3"/>
  <c r="DM27" i="3"/>
  <c r="DL27" i="3"/>
  <c r="DK27" i="3"/>
  <c r="DJ27" i="3"/>
  <c r="DI27" i="3"/>
  <c r="DH27" i="3"/>
  <c r="DG27" i="3"/>
  <c r="DF27" i="3"/>
  <c r="DE27" i="3"/>
  <c r="DD27" i="3"/>
  <c r="DC27" i="3"/>
  <c r="DB27" i="3"/>
  <c r="DA27" i="3"/>
  <c r="CZ27" i="3"/>
  <c r="CY27" i="3"/>
  <c r="CX27" i="3"/>
  <c r="CV27" i="3"/>
  <c r="BZ27" i="3"/>
  <c r="BX27" i="3" s="1"/>
  <c r="BV27" i="3"/>
  <c r="BU27" i="3"/>
  <c r="BT27" i="3"/>
  <c r="BS27" i="3"/>
  <c r="BR27" i="3"/>
  <c r="BQ27" i="3"/>
  <c r="BP27" i="3"/>
  <c r="BO27" i="3"/>
  <c r="BN27" i="3"/>
  <c r="BM27" i="3"/>
  <c r="BL27" i="3"/>
  <c r="BK27" i="3"/>
  <c r="BJ27" i="3"/>
  <c r="BI27" i="3"/>
  <c r="BH27" i="3"/>
  <c r="BG27" i="3"/>
  <c r="BF27" i="3"/>
  <c r="BE27" i="3"/>
  <c r="BD27" i="3"/>
  <c r="BB27" i="3"/>
  <c r="AF27" i="3"/>
  <c r="AD27" i="3" s="1"/>
  <c r="I27" i="3"/>
  <c r="DP26" i="3"/>
  <c r="DO26" i="3"/>
  <c r="DN26" i="3"/>
  <c r="DM26" i="3"/>
  <c r="DL26" i="3"/>
  <c r="DK26" i="3"/>
  <c r="DJ26" i="3"/>
  <c r="DI26" i="3"/>
  <c r="DH26" i="3"/>
  <c r="DG26" i="3"/>
  <c r="DF26" i="3"/>
  <c r="DE26" i="3"/>
  <c r="DD26" i="3"/>
  <c r="DC26" i="3"/>
  <c r="DB26" i="3"/>
  <c r="DA26" i="3"/>
  <c r="CZ26" i="3"/>
  <c r="CY26" i="3"/>
  <c r="CX26" i="3"/>
  <c r="CV26" i="3"/>
  <c r="BZ26" i="3"/>
  <c r="BV26" i="3"/>
  <c r="BU26" i="3"/>
  <c r="BT26" i="3"/>
  <c r="BS26" i="3"/>
  <c r="BR26" i="3"/>
  <c r="BQ26" i="3"/>
  <c r="BP26" i="3"/>
  <c r="BO26" i="3"/>
  <c r="BN26" i="3"/>
  <c r="BM26" i="3"/>
  <c r="BL26" i="3"/>
  <c r="BK26" i="3"/>
  <c r="BJ26" i="3"/>
  <c r="BI26" i="3"/>
  <c r="BH26" i="3"/>
  <c r="BG26" i="3"/>
  <c r="BF26" i="3"/>
  <c r="BE26" i="3"/>
  <c r="BD26" i="3"/>
  <c r="BB26" i="3"/>
  <c r="AF26" i="3"/>
  <c r="G26" i="3"/>
  <c r="DP25" i="3"/>
  <c r="DO25" i="3"/>
  <c r="DN25" i="3"/>
  <c r="DM25" i="3"/>
  <c r="DL25" i="3"/>
  <c r="DK25" i="3"/>
  <c r="DJ25" i="3"/>
  <c r="DI25" i="3"/>
  <c r="DH25" i="3"/>
  <c r="DG25" i="3"/>
  <c r="DF25" i="3"/>
  <c r="DE25" i="3"/>
  <c r="DD25" i="3"/>
  <c r="DC25" i="3"/>
  <c r="DB25" i="3"/>
  <c r="DA25" i="3"/>
  <c r="CZ25" i="3"/>
  <c r="CY25" i="3"/>
  <c r="CX25" i="3"/>
  <c r="CV25" i="3"/>
  <c r="BZ25" i="3"/>
  <c r="BV25" i="3"/>
  <c r="BU25" i="3"/>
  <c r="BT25" i="3"/>
  <c r="BS25" i="3"/>
  <c r="BR25" i="3"/>
  <c r="BQ25" i="3"/>
  <c r="BP25" i="3"/>
  <c r="BO25" i="3"/>
  <c r="BN25" i="3"/>
  <c r="BM25" i="3"/>
  <c r="BL25" i="3"/>
  <c r="BK25" i="3"/>
  <c r="BJ25" i="3"/>
  <c r="BI25" i="3"/>
  <c r="BH25" i="3"/>
  <c r="BG25" i="3"/>
  <c r="BF25" i="3"/>
  <c r="BE25" i="3"/>
  <c r="BD25" i="3"/>
  <c r="BB25" i="3"/>
  <c r="AF25" i="3"/>
  <c r="BC25" i="3" s="1"/>
  <c r="G25" i="3"/>
  <c r="DP24" i="3"/>
  <c r="DO24" i="3"/>
  <c r="DN24" i="3"/>
  <c r="DM24" i="3"/>
  <c r="DL24" i="3"/>
  <c r="DK24" i="3"/>
  <c r="DJ24" i="3"/>
  <c r="DI24" i="3"/>
  <c r="DH24" i="3"/>
  <c r="DG24" i="3"/>
  <c r="DF24" i="3"/>
  <c r="DE24" i="3"/>
  <c r="DD24" i="3"/>
  <c r="DC24" i="3"/>
  <c r="DB24" i="3"/>
  <c r="DA24" i="3"/>
  <c r="CZ24" i="3"/>
  <c r="CY24" i="3"/>
  <c r="CX24" i="3"/>
  <c r="CW24" i="3"/>
  <c r="CV24" i="3"/>
  <c r="BX24" i="3"/>
  <c r="BV24" i="3"/>
  <c r="BU24" i="3"/>
  <c r="BT24" i="3"/>
  <c r="BS24" i="3"/>
  <c r="BR24" i="3"/>
  <c r="BQ24" i="3"/>
  <c r="BP24" i="3"/>
  <c r="BO24" i="3"/>
  <c r="BN24" i="3"/>
  <c r="BM24" i="3"/>
  <c r="BL24" i="3"/>
  <c r="BK24" i="3"/>
  <c r="BJ24" i="3"/>
  <c r="BI24" i="3"/>
  <c r="BH24" i="3"/>
  <c r="BG24" i="3"/>
  <c r="BF24" i="3"/>
  <c r="BE24" i="3"/>
  <c r="BD24" i="3"/>
  <c r="BC24" i="3"/>
  <c r="BB24" i="3"/>
  <c r="AD24" i="3"/>
  <c r="G24" i="3"/>
  <c r="DP23" i="3"/>
  <c r="DO23" i="3"/>
  <c r="DN23" i="3"/>
  <c r="DL23" i="3"/>
  <c r="DK23" i="3"/>
  <c r="DJ23" i="3"/>
  <c r="DI23" i="3"/>
  <c r="DH23" i="3"/>
  <c r="DG23" i="3"/>
  <c r="DF23" i="3"/>
  <c r="DE23" i="3"/>
  <c r="DD23" i="3"/>
  <c r="DC23" i="3"/>
  <c r="DB23" i="3"/>
  <c r="DA23" i="3"/>
  <c r="CZ23" i="3"/>
  <c r="CY23" i="3"/>
  <c r="CX23" i="3"/>
  <c r="CW23" i="3"/>
  <c r="CV23" i="3"/>
  <c r="CP23" i="3"/>
  <c r="BX23" i="3" s="1"/>
  <c r="BV23" i="3"/>
  <c r="BU23" i="3"/>
  <c r="BT23" i="3"/>
  <c r="BR23" i="3"/>
  <c r="BQ23" i="3"/>
  <c r="BP23" i="3"/>
  <c r="BO23" i="3"/>
  <c r="BN23" i="3"/>
  <c r="BM23" i="3"/>
  <c r="BL23" i="3"/>
  <c r="BK23" i="3"/>
  <c r="BJ23" i="3"/>
  <c r="BI23" i="3"/>
  <c r="BH23" i="3"/>
  <c r="BG23" i="3"/>
  <c r="BF23" i="3"/>
  <c r="BE23" i="3"/>
  <c r="BD23" i="3"/>
  <c r="BC23" i="3"/>
  <c r="BB23" i="3"/>
  <c r="AV23" i="3"/>
  <c r="G23" i="3"/>
  <c r="DP22" i="3"/>
  <c r="DO22" i="3"/>
  <c r="DN22" i="3"/>
  <c r="DL22" i="3"/>
  <c r="DK22" i="3"/>
  <c r="DJ22" i="3"/>
  <c r="DI22" i="3"/>
  <c r="DH22" i="3"/>
  <c r="DG22" i="3"/>
  <c r="DF22" i="3"/>
  <c r="DE22" i="3"/>
  <c r="DD22" i="3"/>
  <c r="DC22" i="3"/>
  <c r="DB22" i="3"/>
  <c r="DA22" i="3"/>
  <c r="CZ22" i="3"/>
  <c r="CY22" i="3"/>
  <c r="CW22" i="3"/>
  <c r="CV22" i="3"/>
  <c r="CP22" i="3"/>
  <c r="DM22" i="3" s="1"/>
  <c r="CA22" i="3"/>
  <c r="CX22" i="3" s="1"/>
  <c r="BV22" i="3"/>
  <c r="BU22" i="3"/>
  <c r="BT22" i="3"/>
  <c r="BR22" i="3"/>
  <c r="BQ22" i="3"/>
  <c r="BP22" i="3"/>
  <c r="BO22" i="3"/>
  <c r="BN22" i="3"/>
  <c r="BM22" i="3"/>
  <c r="BL22" i="3"/>
  <c r="BK22" i="3"/>
  <c r="BJ22" i="3"/>
  <c r="BI22" i="3"/>
  <c r="BH22" i="3"/>
  <c r="BG22" i="3"/>
  <c r="BF22" i="3"/>
  <c r="BE22" i="3"/>
  <c r="BC22" i="3"/>
  <c r="BB22" i="3"/>
  <c r="AV22" i="3"/>
  <c r="BS22" i="3" s="1"/>
  <c r="AG22" i="3"/>
  <c r="G22" i="3"/>
  <c r="DP21" i="3"/>
  <c r="DO21" i="3"/>
  <c r="DN21" i="3"/>
  <c r="DM21" i="3"/>
  <c r="DL21" i="3"/>
  <c r="DJ21" i="3"/>
  <c r="DI21" i="3"/>
  <c r="DH21" i="3"/>
  <c r="DG21" i="3"/>
  <c r="DF21" i="3"/>
  <c r="DE21" i="3"/>
  <c r="DD21" i="3"/>
  <c r="DC21" i="3"/>
  <c r="DB21" i="3"/>
  <c r="DA21" i="3"/>
  <c r="CZ21" i="3"/>
  <c r="CY21" i="3"/>
  <c r="CW21" i="3"/>
  <c r="CN21" i="3"/>
  <c r="DK21" i="3" s="1"/>
  <c r="CA21" i="3"/>
  <c r="CX21" i="3" s="1"/>
  <c r="BY21" i="3"/>
  <c r="CV21" i="3" s="1"/>
  <c r="BV21" i="3"/>
  <c r="BU21" i="3"/>
  <c r="BT21" i="3"/>
  <c r="BS21" i="3"/>
  <c r="BR21" i="3"/>
  <c r="BP21" i="3"/>
  <c r="BO21" i="3"/>
  <c r="BN21" i="3"/>
  <c r="BM21" i="3"/>
  <c r="BL21" i="3"/>
  <c r="BK21" i="3"/>
  <c r="BJ21" i="3"/>
  <c r="BI21" i="3"/>
  <c r="BH21" i="3"/>
  <c r="BG21" i="3"/>
  <c r="BF21" i="3"/>
  <c r="BE21" i="3"/>
  <c r="AT21" i="3"/>
  <c r="BQ21" i="3" s="1"/>
  <c r="AG21" i="3"/>
  <c r="BD21" i="3" s="1"/>
  <c r="AF21" i="3"/>
  <c r="BC21" i="3" s="1"/>
  <c r="AE21" i="3"/>
  <c r="G21" i="3"/>
  <c r="DP20" i="3"/>
  <c r="DO20" i="3"/>
  <c r="DN20" i="3"/>
  <c r="DL20" i="3"/>
  <c r="DK20" i="3"/>
  <c r="DJ20" i="3"/>
  <c r="DI20" i="3"/>
  <c r="DH20" i="3"/>
  <c r="DG20" i="3"/>
  <c r="DF20" i="3"/>
  <c r="DE20" i="3"/>
  <c r="DD20" i="3"/>
  <c r="DC20" i="3"/>
  <c r="DB20" i="3"/>
  <c r="DA20" i="3"/>
  <c r="CZ20" i="3"/>
  <c r="CY20" i="3"/>
  <c r="CP20" i="3"/>
  <c r="CA20" i="3"/>
  <c r="CX20" i="3" s="1"/>
  <c r="BZ20" i="3"/>
  <c r="BY20" i="3"/>
  <c r="BV20" i="3"/>
  <c r="BU20" i="3"/>
  <c r="BT20" i="3"/>
  <c r="BR20" i="3"/>
  <c r="BQ20" i="3"/>
  <c r="BP20" i="3"/>
  <c r="BO20" i="3"/>
  <c r="BN20" i="3"/>
  <c r="BM20" i="3"/>
  <c r="BL20" i="3"/>
  <c r="BK20" i="3"/>
  <c r="BJ20" i="3"/>
  <c r="BI20" i="3"/>
  <c r="BH20" i="3"/>
  <c r="BG20" i="3"/>
  <c r="BF20" i="3"/>
  <c r="BE20" i="3"/>
  <c r="AV20" i="3"/>
  <c r="AG20" i="3"/>
  <c r="AF20" i="3"/>
  <c r="BC20" i="3" s="1"/>
  <c r="AE20" i="3"/>
  <c r="BB20" i="3" s="1"/>
  <c r="Y20" i="3"/>
  <c r="I20" i="3"/>
  <c r="G20" i="3"/>
  <c r="DO19" i="3"/>
  <c r="DN19" i="3"/>
  <c r="DL19" i="3"/>
  <c r="DK19" i="3"/>
  <c r="DJ19" i="3"/>
  <c r="DI19" i="3"/>
  <c r="DH19" i="3"/>
  <c r="DG19" i="3"/>
  <c r="DF19" i="3"/>
  <c r="DE19" i="3"/>
  <c r="DD19" i="3"/>
  <c r="DC19" i="3"/>
  <c r="DB19" i="3"/>
  <c r="DA19" i="3"/>
  <c r="CY19" i="3"/>
  <c r="CX19" i="3"/>
  <c r="CW19" i="3"/>
  <c r="CV19" i="3"/>
  <c r="CS19" i="3"/>
  <c r="DP19" i="3" s="1"/>
  <c r="CP19" i="3"/>
  <c r="CC19" i="3"/>
  <c r="CC35" i="3" s="1"/>
  <c r="BU19" i="3"/>
  <c r="BT19" i="3"/>
  <c r="BR19" i="3"/>
  <c r="BQ19" i="3"/>
  <c r="BP19" i="3"/>
  <c r="BO19" i="3"/>
  <c r="BN19" i="3"/>
  <c r="BM19" i="3"/>
  <c r="BL19" i="3"/>
  <c r="BH19" i="3"/>
  <c r="BG19" i="3"/>
  <c r="BE19" i="3"/>
  <c r="BD19" i="3"/>
  <c r="BC19" i="3"/>
  <c r="BB19" i="3"/>
  <c r="AY19" i="3"/>
  <c r="AV19" i="3"/>
  <c r="AN19" i="3"/>
  <c r="AM19" i="3"/>
  <c r="AM133" i="3" s="1"/>
  <c r="AL19" i="3"/>
  <c r="AL133" i="3" s="1"/>
  <c r="AI19" i="3"/>
  <c r="AB19" i="3"/>
  <c r="Y19" i="3"/>
  <c r="G19" i="3" s="1"/>
  <c r="DP18" i="3"/>
  <c r="DO18" i="3"/>
  <c r="DN18" i="3"/>
  <c r="DM18" i="3"/>
  <c r="DL18" i="3"/>
  <c r="DK18" i="3"/>
  <c r="DJ18" i="3"/>
  <c r="DI18" i="3"/>
  <c r="DH18" i="3"/>
  <c r="DG18" i="3"/>
  <c r="DF18" i="3"/>
  <c r="DE18" i="3"/>
  <c r="DD18" i="3"/>
  <c r="DC18" i="3"/>
  <c r="DB18" i="3"/>
  <c r="DA18" i="3"/>
  <c r="CZ18" i="3"/>
  <c r="CY18" i="3"/>
  <c r="CX18" i="3"/>
  <c r="CW18" i="3"/>
  <c r="CV18" i="3"/>
  <c r="BX18" i="3"/>
  <c r="BV18" i="3"/>
  <c r="BU18" i="3"/>
  <c r="BT18" i="3"/>
  <c r="BS18" i="3"/>
  <c r="BR18" i="3"/>
  <c r="BQ18" i="3"/>
  <c r="BP18" i="3"/>
  <c r="BO18" i="3"/>
  <c r="BN18" i="3"/>
  <c r="BM18" i="3"/>
  <c r="BL18" i="3"/>
  <c r="BK18" i="3"/>
  <c r="BJ18" i="3"/>
  <c r="BI18" i="3"/>
  <c r="BH18" i="3"/>
  <c r="BG18" i="3"/>
  <c r="BF18" i="3"/>
  <c r="BE18" i="3"/>
  <c r="BD18" i="3"/>
  <c r="BC18" i="3"/>
  <c r="BB18" i="3"/>
  <c r="AD18" i="3"/>
  <c r="G18" i="3"/>
  <c r="AC18" i="3" s="1"/>
  <c r="AZ18" i="3" s="1"/>
  <c r="DP17" i="3"/>
  <c r="DO17" i="3"/>
  <c r="DN17" i="3"/>
  <c r="DM17" i="3"/>
  <c r="DL17" i="3"/>
  <c r="DJ17" i="3"/>
  <c r="DI17" i="3"/>
  <c r="DH17" i="3"/>
  <c r="DG17" i="3"/>
  <c r="DF17" i="3"/>
  <c r="DE17" i="3"/>
  <c r="DD17" i="3"/>
  <c r="DC17" i="3"/>
  <c r="DB17" i="3"/>
  <c r="DA17" i="3"/>
  <c r="CZ17" i="3"/>
  <c r="CY17" i="3"/>
  <c r="CX17" i="3"/>
  <c r="CW17" i="3"/>
  <c r="CV17" i="3"/>
  <c r="CN17" i="3"/>
  <c r="DK17" i="3" s="1"/>
  <c r="BV17" i="3"/>
  <c r="BU17" i="3"/>
  <c r="BT17" i="3"/>
  <c r="BS17" i="3"/>
  <c r="BR17" i="3"/>
  <c r="BP17" i="3"/>
  <c r="BO17" i="3"/>
  <c r="BN17" i="3"/>
  <c r="BM17" i="3"/>
  <c r="BL17" i="3"/>
  <c r="BK17" i="3"/>
  <c r="BJ17" i="3"/>
  <c r="BI17" i="3"/>
  <c r="BH17" i="3"/>
  <c r="BG17" i="3"/>
  <c r="BF17" i="3"/>
  <c r="BE17" i="3"/>
  <c r="BD17" i="3"/>
  <c r="BC17" i="3"/>
  <c r="BB17" i="3"/>
  <c r="AT17" i="3"/>
  <c r="BQ17" i="3" s="1"/>
  <c r="G17" i="3"/>
  <c r="DP16" i="3"/>
  <c r="DO16" i="3"/>
  <c r="DN16" i="3"/>
  <c r="DM16" i="3"/>
  <c r="DL16" i="3"/>
  <c r="DJ16" i="3"/>
  <c r="DI16" i="3"/>
  <c r="DH16" i="3"/>
  <c r="DG16" i="3"/>
  <c r="DF16" i="3"/>
  <c r="DE16" i="3"/>
  <c r="DD16" i="3"/>
  <c r="DC16" i="3"/>
  <c r="DB16" i="3"/>
  <c r="DA16" i="3"/>
  <c r="CZ16" i="3"/>
  <c r="CY16" i="3"/>
  <c r="CX16" i="3"/>
  <c r="CV16" i="3"/>
  <c r="CN16" i="3"/>
  <c r="BZ16" i="3"/>
  <c r="CW16" i="3" s="1"/>
  <c r="BV16" i="3"/>
  <c r="BU16" i="3"/>
  <c r="BT16" i="3"/>
  <c r="BS16" i="3"/>
  <c r="BR16" i="3"/>
  <c r="BP16" i="3"/>
  <c r="BO16" i="3"/>
  <c r="BN16" i="3"/>
  <c r="BM16" i="3"/>
  <c r="BL16" i="3"/>
  <c r="BK16" i="3"/>
  <c r="BJ16" i="3"/>
  <c r="BI16" i="3"/>
  <c r="BH16" i="3"/>
  <c r="BG16" i="3"/>
  <c r="BF16" i="3"/>
  <c r="BE16" i="3"/>
  <c r="BD16" i="3"/>
  <c r="BB16" i="3"/>
  <c r="AT16" i="3"/>
  <c r="AF16" i="3"/>
  <c r="BC16" i="3" s="1"/>
  <c r="G16" i="3"/>
  <c r="DO15" i="3"/>
  <c r="DN15" i="3"/>
  <c r="DM15" i="3"/>
  <c r="DL15" i="3"/>
  <c r="DK15" i="3"/>
  <c r="DJ15" i="3"/>
  <c r="DI15" i="3"/>
  <c r="DH15" i="3"/>
  <c r="DG15" i="3"/>
  <c r="DF15" i="3"/>
  <c r="DE15" i="3"/>
  <c r="DD15" i="3"/>
  <c r="DC15" i="3"/>
  <c r="DB15" i="3"/>
  <c r="DA15" i="3"/>
  <c r="CZ15" i="3"/>
  <c r="CY15" i="3"/>
  <c r="CX15" i="3"/>
  <c r="CV15" i="3"/>
  <c r="CS15" i="3"/>
  <c r="BU15" i="3"/>
  <c r="BT15" i="3"/>
  <c r="BS15" i="3"/>
  <c r="BR15" i="3"/>
  <c r="BQ15" i="3"/>
  <c r="BP15" i="3"/>
  <c r="BO15" i="3"/>
  <c r="BN15" i="3"/>
  <c r="BM15" i="3"/>
  <c r="BL15" i="3"/>
  <c r="BK15" i="3"/>
  <c r="BJ15" i="3"/>
  <c r="BI15" i="3"/>
  <c r="BH15" i="3"/>
  <c r="BG15" i="3"/>
  <c r="BF15" i="3"/>
  <c r="BE15" i="3"/>
  <c r="BD15" i="3"/>
  <c r="BB15" i="3"/>
  <c r="AY15" i="3"/>
  <c r="BV15" i="3" s="1"/>
  <c r="AF15" i="3"/>
  <c r="AB15" i="3"/>
  <c r="I15" i="3"/>
  <c r="I131" i="3" s="1"/>
  <c r="G15" i="3"/>
  <c r="DP14" i="3"/>
  <c r="DO14" i="3"/>
  <c r="DN14" i="3"/>
  <c r="DM14" i="3"/>
  <c r="DK14" i="3"/>
  <c r="DJ14" i="3"/>
  <c r="DI14" i="3"/>
  <c r="DH14" i="3"/>
  <c r="DG14" i="3"/>
  <c r="DF14" i="3"/>
  <c r="DE14" i="3"/>
  <c r="DD14" i="3"/>
  <c r="DC14" i="3"/>
  <c r="DB14" i="3"/>
  <c r="DA14" i="3"/>
  <c r="CZ14" i="3"/>
  <c r="CY14" i="3"/>
  <c r="CX14" i="3"/>
  <c r="CV14" i="3"/>
  <c r="CO14" i="3"/>
  <c r="CO131" i="3" s="1"/>
  <c r="BZ14" i="3"/>
  <c r="BV14" i="3"/>
  <c r="BU14" i="3"/>
  <c r="BT14" i="3"/>
  <c r="BS14" i="3"/>
  <c r="BQ14" i="3"/>
  <c r="BP14" i="3"/>
  <c r="BO14" i="3"/>
  <c r="BN14" i="3"/>
  <c r="BM14" i="3"/>
  <c r="BL14" i="3"/>
  <c r="BK14" i="3"/>
  <c r="BJ14" i="3"/>
  <c r="BI14" i="3"/>
  <c r="BH14" i="3"/>
  <c r="BG14" i="3"/>
  <c r="BF14" i="3"/>
  <c r="BE14" i="3"/>
  <c r="BD14" i="3"/>
  <c r="BB14" i="3"/>
  <c r="AU14" i="3"/>
  <c r="AU131" i="3" s="1"/>
  <c r="AF14" i="3"/>
  <c r="G14" i="3"/>
  <c r="DP13" i="3"/>
  <c r="DO13" i="3"/>
  <c r="DN13" i="3"/>
  <c r="DM13" i="3"/>
  <c r="DL13" i="3"/>
  <c r="DK13" i="3"/>
  <c r="DJ13" i="3"/>
  <c r="DI13" i="3"/>
  <c r="DH13" i="3"/>
  <c r="DG13" i="3"/>
  <c r="DF13" i="3"/>
  <c r="DE13" i="3"/>
  <c r="DD13" i="3"/>
  <c r="DC13" i="3"/>
  <c r="DB13" i="3"/>
  <c r="DA13" i="3"/>
  <c r="CZ13" i="3"/>
  <c r="CY13" i="3"/>
  <c r="CX13" i="3"/>
  <c r="CW13" i="3"/>
  <c r="CV13" i="3"/>
  <c r="BX13" i="3"/>
  <c r="BV13" i="3"/>
  <c r="BU13" i="3"/>
  <c r="BT13" i="3"/>
  <c r="BS13" i="3"/>
  <c r="BR13" i="3"/>
  <c r="BQ13" i="3"/>
  <c r="BP13" i="3"/>
  <c r="BO13" i="3"/>
  <c r="BN13" i="3"/>
  <c r="BM13" i="3"/>
  <c r="BL13" i="3"/>
  <c r="BK13" i="3"/>
  <c r="BJ13" i="3"/>
  <c r="BI13" i="3"/>
  <c r="BH13" i="3"/>
  <c r="BG13" i="3"/>
  <c r="BF13" i="3"/>
  <c r="BE13" i="3"/>
  <c r="BD13" i="3"/>
  <c r="BC13" i="3"/>
  <c r="BB13" i="3"/>
  <c r="AD13" i="3"/>
  <c r="G13" i="3"/>
  <c r="DP12" i="3"/>
  <c r="DO12" i="3"/>
  <c r="DN12" i="3"/>
  <c r="DM12" i="3"/>
  <c r="DL12" i="3"/>
  <c r="DK12" i="3"/>
  <c r="DJ12" i="3"/>
  <c r="DI12" i="3"/>
  <c r="DH12" i="3"/>
  <c r="DG12" i="3"/>
  <c r="DF12" i="3"/>
  <c r="DE12" i="3"/>
  <c r="DD12" i="3"/>
  <c r="DC12" i="3"/>
  <c r="DB12" i="3"/>
  <c r="DA12" i="3"/>
  <c r="CZ12" i="3"/>
  <c r="CY12" i="3"/>
  <c r="CX12" i="3"/>
  <c r="CW12" i="3"/>
  <c r="CV12" i="3"/>
  <c r="BX12" i="3"/>
  <c r="BV12" i="3"/>
  <c r="BU12" i="3"/>
  <c r="BT12" i="3"/>
  <c r="BS12" i="3"/>
  <c r="BR12" i="3"/>
  <c r="BQ12" i="3"/>
  <c r="BP12" i="3"/>
  <c r="BO12" i="3"/>
  <c r="BN12" i="3"/>
  <c r="BM12" i="3"/>
  <c r="BL12" i="3"/>
  <c r="BK12" i="3"/>
  <c r="BJ12" i="3"/>
  <c r="BI12" i="3"/>
  <c r="BH12" i="3"/>
  <c r="BG12" i="3"/>
  <c r="BF12" i="3"/>
  <c r="BE12" i="3"/>
  <c r="BD12" i="3"/>
  <c r="BC12" i="3"/>
  <c r="BB12" i="3"/>
  <c r="AD12" i="3"/>
  <c r="G12" i="3"/>
  <c r="DP11" i="3"/>
  <c r="DO11" i="3"/>
  <c r="DN11" i="3"/>
  <c r="DM11" i="3"/>
  <c r="DL11" i="3"/>
  <c r="DK11" i="3"/>
  <c r="DJ11" i="3"/>
  <c r="DI11" i="3"/>
  <c r="DH11" i="3"/>
  <c r="DG11" i="3"/>
  <c r="DF11" i="3"/>
  <c r="DE11" i="3"/>
  <c r="DD11" i="3"/>
  <c r="DC11" i="3"/>
  <c r="DB11" i="3"/>
  <c r="DA11" i="3"/>
  <c r="CZ11" i="3"/>
  <c r="CY11" i="3"/>
  <c r="CX11" i="3"/>
  <c r="CW11" i="3"/>
  <c r="CV11" i="3"/>
  <c r="BX11" i="3"/>
  <c r="BV11" i="3"/>
  <c r="BU11" i="3"/>
  <c r="BT11" i="3"/>
  <c r="BS11" i="3"/>
  <c r="BR11" i="3"/>
  <c r="BQ11" i="3"/>
  <c r="BP11" i="3"/>
  <c r="BO11" i="3"/>
  <c r="BN11" i="3"/>
  <c r="BM11" i="3"/>
  <c r="BL11" i="3"/>
  <c r="BK11" i="3"/>
  <c r="BJ11" i="3"/>
  <c r="BI11" i="3"/>
  <c r="BH11" i="3"/>
  <c r="BG11" i="3"/>
  <c r="BF11" i="3"/>
  <c r="BE11" i="3"/>
  <c r="BD11" i="3"/>
  <c r="BC11" i="3"/>
  <c r="BB11" i="3"/>
  <c r="AD11" i="3"/>
  <c r="G11" i="3"/>
  <c r="AC11" i="3" s="1"/>
  <c r="AZ11" i="3" s="1"/>
  <c r="DP10" i="3"/>
  <c r="DO10" i="3"/>
  <c r="DN10" i="3"/>
  <c r="DM10" i="3"/>
  <c r="DL10" i="3"/>
  <c r="DK10" i="3"/>
  <c r="DJ10" i="3"/>
  <c r="DI10" i="3"/>
  <c r="DH10" i="3"/>
  <c r="DG10" i="3"/>
  <c r="DF10" i="3"/>
  <c r="DE10" i="3"/>
  <c r="DD10" i="3"/>
  <c r="DC10" i="3"/>
  <c r="DB10" i="3"/>
  <c r="DA10" i="3"/>
  <c r="CZ10" i="3"/>
  <c r="CY10" i="3"/>
  <c r="CX10" i="3"/>
  <c r="CW10" i="3"/>
  <c r="CV10" i="3"/>
  <c r="BX10" i="3"/>
  <c r="BV10" i="3"/>
  <c r="BU10" i="3"/>
  <c r="BT10" i="3"/>
  <c r="BS10" i="3"/>
  <c r="BR10" i="3"/>
  <c r="BQ10" i="3"/>
  <c r="BP10" i="3"/>
  <c r="BO10" i="3"/>
  <c r="BN10" i="3"/>
  <c r="BM10" i="3"/>
  <c r="BL10" i="3"/>
  <c r="BK10" i="3"/>
  <c r="BJ10" i="3"/>
  <c r="BI10" i="3"/>
  <c r="BH10" i="3"/>
  <c r="BG10" i="3"/>
  <c r="BF10" i="3"/>
  <c r="BE10" i="3"/>
  <c r="BD10" i="3"/>
  <c r="BC10" i="3"/>
  <c r="BB10" i="3"/>
  <c r="AD10" i="3"/>
  <c r="G10" i="3"/>
  <c r="DO9" i="3"/>
  <c r="DN9" i="3"/>
  <c r="DM9" i="3"/>
  <c r="DL9" i="3"/>
  <c r="DK9" i="3"/>
  <c r="DJ9" i="3"/>
  <c r="DI9" i="3"/>
  <c r="DH9" i="3"/>
  <c r="DG9" i="3"/>
  <c r="DF9" i="3"/>
  <c r="DE9" i="3"/>
  <c r="DD9" i="3"/>
  <c r="DC9" i="3"/>
  <c r="DB9" i="3"/>
  <c r="DA9" i="3"/>
  <c r="CZ9" i="3"/>
  <c r="CY9" i="3"/>
  <c r="CX9" i="3"/>
  <c r="CW9" i="3"/>
  <c r="CV9" i="3"/>
  <c r="CS9" i="3"/>
  <c r="BU9" i="3"/>
  <c r="BT9" i="3"/>
  <c r="BS9" i="3"/>
  <c r="BR9" i="3"/>
  <c r="BQ9" i="3"/>
  <c r="BP9" i="3"/>
  <c r="BO9" i="3"/>
  <c r="BN9" i="3"/>
  <c r="BM9" i="3"/>
  <c r="BL9" i="3"/>
  <c r="BK9" i="3"/>
  <c r="BJ9" i="3"/>
  <c r="BI9" i="3"/>
  <c r="BH9" i="3"/>
  <c r="BG9" i="3"/>
  <c r="BF9" i="3"/>
  <c r="BE9" i="3"/>
  <c r="BD9" i="3"/>
  <c r="BC9" i="3"/>
  <c r="BB9" i="3"/>
  <c r="AY9" i="3"/>
  <c r="AB9" i="3"/>
  <c r="G9" i="3" s="1"/>
  <c r="DP8" i="3"/>
  <c r="DO8" i="3"/>
  <c r="DN8" i="3"/>
  <c r="DM8" i="3"/>
  <c r="DL8" i="3"/>
  <c r="DK8" i="3"/>
  <c r="DJ8" i="3"/>
  <c r="DI8" i="3"/>
  <c r="DH8" i="3"/>
  <c r="DG8" i="3"/>
  <c r="DF8" i="3"/>
  <c r="DE8" i="3"/>
  <c r="DD8" i="3"/>
  <c r="DC8" i="3"/>
  <c r="DB8" i="3"/>
  <c r="DA8" i="3"/>
  <c r="CZ8" i="3"/>
  <c r="CY8" i="3"/>
  <c r="CX8" i="3"/>
  <c r="CV8" i="3"/>
  <c r="BZ8" i="3"/>
  <c r="BV8" i="3"/>
  <c r="BU8" i="3"/>
  <c r="BT8" i="3"/>
  <c r="BS8" i="3"/>
  <c r="BR8" i="3"/>
  <c r="BQ8" i="3"/>
  <c r="BP8" i="3"/>
  <c r="BO8" i="3"/>
  <c r="BN8" i="3"/>
  <c r="BM8" i="3"/>
  <c r="BL8" i="3"/>
  <c r="BK8" i="3"/>
  <c r="BJ8" i="3"/>
  <c r="BI8" i="3"/>
  <c r="BH8" i="3"/>
  <c r="BG8" i="3"/>
  <c r="BF8" i="3"/>
  <c r="BE8" i="3"/>
  <c r="BD8" i="3"/>
  <c r="BB8" i="3"/>
  <c r="AF8" i="3"/>
  <c r="BC8" i="3" s="1"/>
  <c r="G8" i="3"/>
  <c r="DP7" i="3"/>
  <c r="DO7" i="3"/>
  <c r="DN7" i="3"/>
  <c r="DM7" i="3"/>
  <c r="DL7" i="3"/>
  <c r="DK7" i="3"/>
  <c r="DJ7" i="3"/>
  <c r="DI7" i="3"/>
  <c r="DH7" i="3"/>
  <c r="DG7" i="3"/>
  <c r="DF7" i="3"/>
  <c r="DE7" i="3"/>
  <c r="DD7" i="3"/>
  <c r="DC7" i="3"/>
  <c r="DB7" i="3"/>
  <c r="DA7" i="3"/>
  <c r="CZ7" i="3"/>
  <c r="CY7" i="3"/>
  <c r="CX7" i="3"/>
  <c r="CV7" i="3"/>
  <c r="BZ7" i="3"/>
  <c r="BX7" i="3" s="1"/>
  <c r="BV7" i="3"/>
  <c r="BU7" i="3"/>
  <c r="BT7" i="3"/>
  <c r="BS7" i="3"/>
  <c r="BR7" i="3"/>
  <c r="BQ7" i="3"/>
  <c r="BP7" i="3"/>
  <c r="BO7" i="3"/>
  <c r="BN7" i="3"/>
  <c r="BM7" i="3"/>
  <c r="BL7" i="3"/>
  <c r="BK7" i="3"/>
  <c r="BJ7" i="3"/>
  <c r="BI7" i="3"/>
  <c r="BH7" i="3"/>
  <c r="BG7" i="3"/>
  <c r="BF7" i="3"/>
  <c r="BE7" i="3"/>
  <c r="BD7" i="3"/>
  <c r="BB7" i="3"/>
  <c r="AF7" i="3"/>
  <c r="AD7" i="3" s="1"/>
  <c r="I7" i="3"/>
  <c r="DP6" i="3"/>
  <c r="DO6" i="3"/>
  <c r="DN6" i="3"/>
  <c r="DJ6" i="3"/>
  <c r="DI6" i="3"/>
  <c r="DH6" i="3"/>
  <c r="DG6" i="3"/>
  <c r="DF6" i="3"/>
  <c r="DE6" i="3"/>
  <c r="DD6" i="3"/>
  <c r="DC6" i="3"/>
  <c r="DB6" i="3"/>
  <c r="DA6" i="3"/>
  <c r="CZ6" i="3"/>
  <c r="CY6" i="3"/>
  <c r="CX6" i="3"/>
  <c r="CV6" i="3"/>
  <c r="CP6" i="3"/>
  <c r="CO6" i="3"/>
  <c r="DL6" i="3" s="1"/>
  <c r="CN6" i="3"/>
  <c r="DK6" i="3" s="1"/>
  <c r="BZ6" i="3"/>
  <c r="BV6" i="3"/>
  <c r="BU6" i="3"/>
  <c r="BT6" i="3"/>
  <c r="BP6" i="3"/>
  <c r="BO6" i="3"/>
  <c r="BN6" i="3"/>
  <c r="BM6" i="3"/>
  <c r="BL6" i="3"/>
  <c r="BK6" i="3"/>
  <c r="BJ6" i="3"/>
  <c r="BI6" i="3"/>
  <c r="BH6" i="3"/>
  <c r="BG6" i="3"/>
  <c r="BF6" i="3"/>
  <c r="BE6" i="3"/>
  <c r="BD6" i="3"/>
  <c r="BB6" i="3"/>
  <c r="AV6" i="3"/>
  <c r="BS6" i="3" s="1"/>
  <c r="AU6" i="3"/>
  <c r="BR6" i="3" s="1"/>
  <c r="AT6" i="3"/>
  <c r="BQ6" i="3" s="1"/>
  <c r="AF6" i="3"/>
  <c r="BC6" i="3" s="1"/>
  <c r="I6" i="3"/>
  <c r="G6" i="3" s="1"/>
  <c r="DP5" i="3"/>
  <c r="DO5" i="3"/>
  <c r="DN5" i="3"/>
  <c r="DM5" i="3"/>
  <c r="DK5" i="3"/>
  <c r="DJ5" i="3"/>
  <c r="DI5" i="3"/>
  <c r="DH5" i="3"/>
  <c r="DG5" i="3"/>
  <c r="DF5" i="3"/>
  <c r="DE5" i="3"/>
  <c r="DD5" i="3"/>
  <c r="DC5" i="3"/>
  <c r="DB5" i="3"/>
  <c r="DA5" i="3"/>
  <c r="CZ5" i="3"/>
  <c r="CY5" i="3"/>
  <c r="CX5" i="3"/>
  <c r="CV5" i="3"/>
  <c r="BZ5" i="3"/>
  <c r="BV5" i="3"/>
  <c r="BU5" i="3"/>
  <c r="BT5" i="3"/>
  <c r="BS5" i="3"/>
  <c r="BQ5" i="3"/>
  <c r="BP5" i="3"/>
  <c r="BO5" i="3"/>
  <c r="BN5" i="3"/>
  <c r="BM5" i="3"/>
  <c r="BL5" i="3"/>
  <c r="BK5" i="3"/>
  <c r="BJ5" i="3"/>
  <c r="BI5" i="3"/>
  <c r="BH5" i="3"/>
  <c r="BG5" i="3"/>
  <c r="BF5" i="3"/>
  <c r="BE5" i="3"/>
  <c r="BD5" i="3"/>
  <c r="BB5" i="3"/>
  <c r="AF5" i="3"/>
  <c r="AD5" i="3" s="1"/>
  <c r="X5" i="3"/>
  <c r="DL5" i="3" s="1"/>
  <c r="DO4" i="3"/>
  <c r="DN4" i="3"/>
  <c r="DM4" i="3"/>
  <c r="DJ4" i="3"/>
  <c r="DI4" i="3"/>
  <c r="DH4" i="3"/>
  <c r="DG4" i="3"/>
  <c r="DF4" i="3"/>
  <c r="DE4" i="3"/>
  <c r="DD4" i="3"/>
  <c r="DC4" i="3"/>
  <c r="DB4" i="3"/>
  <c r="DA4" i="3"/>
  <c r="CZ4" i="3"/>
  <c r="CY4" i="3"/>
  <c r="CX4" i="3"/>
  <c r="CW4" i="3"/>
  <c r="CV4" i="3"/>
  <c r="CS4" i="3"/>
  <c r="CO4" i="3"/>
  <c r="DL4" i="3" s="1"/>
  <c r="CN4" i="3"/>
  <c r="BU4" i="3"/>
  <c r="BT4" i="3"/>
  <c r="BS4" i="3"/>
  <c r="BP4" i="3"/>
  <c r="BO4" i="3"/>
  <c r="BN4" i="3"/>
  <c r="BM4" i="3"/>
  <c r="BL4" i="3"/>
  <c r="BK4" i="3"/>
  <c r="BJ4" i="3"/>
  <c r="BI4" i="3"/>
  <c r="BH4" i="3"/>
  <c r="BG4" i="3"/>
  <c r="BF4" i="3"/>
  <c r="BE4" i="3"/>
  <c r="BD4" i="3"/>
  <c r="BC4" i="3"/>
  <c r="BB4" i="3"/>
  <c r="AY4" i="3"/>
  <c r="AU4" i="3"/>
  <c r="BR4" i="3" s="1"/>
  <c r="AT4" i="3"/>
  <c r="BQ4" i="3" s="1"/>
  <c r="AB4" i="3"/>
  <c r="CB136" i="2"/>
  <c r="DP135" i="2"/>
  <c r="DO135" i="2"/>
  <c r="DN135" i="2"/>
  <c r="DM135" i="2"/>
  <c r="DJ135" i="2"/>
  <c r="CS135" i="2"/>
  <c r="CR135" i="2"/>
  <c r="CQ135" i="2"/>
  <c r="CP135" i="2"/>
  <c r="CM135" i="2"/>
  <c r="CL135" i="2"/>
  <c r="CF135" i="2"/>
  <c r="CE135" i="2"/>
  <c r="CD135" i="2"/>
  <c r="CC135" i="2"/>
  <c r="CB135" i="2"/>
  <c r="BZ135" i="2"/>
  <c r="BY135" i="2"/>
  <c r="BV135" i="2"/>
  <c r="BU135" i="2"/>
  <c r="BT135" i="2"/>
  <c r="BS135" i="2"/>
  <c r="BP135" i="2"/>
  <c r="BF135" i="2"/>
  <c r="AY135" i="2"/>
  <c r="AX135" i="2"/>
  <c r="AW135" i="2"/>
  <c r="AV135" i="2"/>
  <c r="AU135" i="2"/>
  <c r="AT135" i="2"/>
  <c r="AS135" i="2"/>
  <c r="AR135" i="2"/>
  <c r="AQ135" i="2"/>
  <c r="AP135" i="2"/>
  <c r="AO135" i="2"/>
  <c r="AN135" i="2"/>
  <c r="AM135" i="2"/>
  <c r="AL135" i="2"/>
  <c r="AK135" i="2"/>
  <c r="AJ135" i="2"/>
  <c r="AI135" i="2"/>
  <c r="AF135" i="2"/>
  <c r="AE135" i="2"/>
  <c r="AB135" i="2"/>
  <c r="Z135" i="2"/>
  <c r="Y135" i="2"/>
  <c r="X135" i="2"/>
  <c r="N135" i="2"/>
  <c r="K135" i="2"/>
  <c r="G135" i="2"/>
  <c r="DR135" i="2" s="1"/>
  <c r="CX134" i="2"/>
  <c r="CR134" i="2"/>
  <c r="CQ134" i="2"/>
  <c r="CO134" i="2"/>
  <c r="CL134" i="2"/>
  <c r="CK134" i="2"/>
  <c r="CJ134" i="2"/>
  <c r="CI134" i="2"/>
  <c r="CH134" i="2"/>
  <c r="CG134" i="2"/>
  <c r="CF134" i="2"/>
  <c r="CE134" i="2"/>
  <c r="CD134" i="2"/>
  <c r="CC134" i="2"/>
  <c r="CB134" i="2"/>
  <c r="CA134" i="2"/>
  <c r="BY134" i="2"/>
  <c r="AX134" i="2"/>
  <c r="AW134" i="2"/>
  <c r="AU134" i="2"/>
  <c r="AR134" i="2"/>
  <c r="AQ134" i="2"/>
  <c r="AP134" i="2"/>
  <c r="AO134" i="2"/>
  <c r="AN134" i="2"/>
  <c r="AM134" i="2"/>
  <c r="AL134" i="2"/>
  <c r="AK134" i="2"/>
  <c r="AJ134" i="2"/>
  <c r="AH134" i="2"/>
  <c r="AG134" i="2"/>
  <c r="AE134" i="2"/>
  <c r="Z134" i="2"/>
  <c r="Y134" i="2"/>
  <c r="X134" i="2"/>
  <c r="W134" i="2"/>
  <c r="V134" i="2"/>
  <c r="U134" i="2"/>
  <c r="T134" i="2"/>
  <c r="S134" i="2"/>
  <c r="R134" i="2"/>
  <c r="Q134" i="2"/>
  <c r="P134" i="2"/>
  <c r="O134" i="2"/>
  <c r="N134" i="2"/>
  <c r="M134" i="2"/>
  <c r="L134" i="2"/>
  <c r="K134" i="2"/>
  <c r="J134" i="2"/>
  <c r="H134" i="2"/>
  <c r="CR133" i="2"/>
  <c r="CM133" i="2"/>
  <c r="CL133" i="2"/>
  <c r="CK133" i="2"/>
  <c r="CJ133" i="2"/>
  <c r="CI133" i="2"/>
  <c r="CH133" i="2"/>
  <c r="CG133" i="2"/>
  <c r="CF133" i="2"/>
  <c r="CE133" i="2"/>
  <c r="CD133" i="2"/>
  <c r="CB133" i="2"/>
  <c r="AX133" i="2"/>
  <c r="AS133" i="2"/>
  <c r="AR133" i="2"/>
  <c r="AQ133" i="2"/>
  <c r="AP133" i="2"/>
  <c r="AO133" i="2"/>
  <c r="AK133" i="2"/>
  <c r="AJ133" i="2"/>
  <c r="AH133" i="2"/>
  <c r="Z133" i="2"/>
  <c r="V133" i="2"/>
  <c r="U133" i="2"/>
  <c r="T133" i="2"/>
  <c r="S133" i="2"/>
  <c r="R133" i="2"/>
  <c r="Q133" i="2"/>
  <c r="P133" i="2"/>
  <c r="O133" i="2"/>
  <c r="N133" i="2"/>
  <c r="M133" i="2"/>
  <c r="L133" i="2"/>
  <c r="K133" i="2"/>
  <c r="J133" i="2"/>
  <c r="H133" i="2"/>
  <c r="CQ132" i="2"/>
  <c r="CO132" i="2"/>
  <c r="CL132" i="2"/>
  <c r="CJ132" i="2"/>
  <c r="CG132" i="2"/>
  <c r="CD132" i="2"/>
  <c r="CC132" i="2"/>
  <c r="CB132" i="2"/>
  <c r="BY132" i="2"/>
  <c r="AW132" i="2"/>
  <c r="AU132" i="2"/>
  <c r="AR132" i="2"/>
  <c r="AP132" i="2"/>
  <c r="AM132" i="2"/>
  <c r="AJ132" i="2"/>
  <c r="AI132" i="2"/>
  <c r="AH132" i="2"/>
  <c r="AE132" i="2"/>
  <c r="Z132" i="2"/>
  <c r="X132" i="2"/>
  <c r="U132" i="2"/>
  <c r="S132" i="2"/>
  <c r="R132" i="2"/>
  <c r="Q132" i="2"/>
  <c r="P132" i="2"/>
  <c r="O132" i="2"/>
  <c r="M132" i="2"/>
  <c r="L132" i="2"/>
  <c r="K132" i="2"/>
  <c r="J132" i="2"/>
  <c r="H132" i="2"/>
  <c r="CR131" i="2"/>
  <c r="CQ131" i="2"/>
  <c r="CP131" i="2"/>
  <c r="CM131" i="2"/>
  <c r="CL131" i="2"/>
  <c r="CK131" i="2"/>
  <c r="CJ131" i="2"/>
  <c r="CI131" i="2"/>
  <c r="CH131" i="2"/>
  <c r="CG131" i="2"/>
  <c r="CF131" i="2"/>
  <c r="CE131" i="2"/>
  <c r="CD131" i="2"/>
  <c r="CC131" i="2"/>
  <c r="CB131" i="2"/>
  <c r="CA131" i="2"/>
  <c r="BY131" i="2"/>
  <c r="AX131" i="2"/>
  <c r="AW131" i="2"/>
  <c r="AV131" i="2"/>
  <c r="AS131" i="2"/>
  <c r="AR131" i="2"/>
  <c r="AQ131" i="2"/>
  <c r="AP131" i="2"/>
  <c r="AO131" i="2"/>
  <c r="AN131" i="2"/>
  <c r="AM131" i="2"/>
  <c r="AL131" i="2"/>
  <c r="AK131" i="2"/>
  <c r="AJ131" i="2"/>
  <c r="AI131" i="2"/>
  <c r="AH131" i="2"/>
  <c r="AG131" i="2"/>
  <c r="AE131" i="2"/>
  <c r="Z131" i="2"/>
  <c r="Y131" i="2"/>
  <c r="X131" i="2"/>
  <c r="W131" i="2"/>
  <c r="V131" i="2"/>
  <c r="U131" i="2"/>
  <c r="T131" i="2"/>
  <c r="S131" i="2"/>
  <c r="R131" i="2"/>
  <c r="Q131" i="2"/>
  <c r="P131" i="2"/>
  <c r="O131" i="2"/>
  <c r="N131" i="2"/>
  <c r="M131" i="2"/>
  <c r="L131" i="2"/>
  <c r="K131" i="2"/>
  <c r="J131" i="2"/>
  <c r="H131" i="2"/>
  <c r="CR130" i="2"/>
  <c r="CO130" i="2"/>
  <c r="CN130" i="2"/>
  <c r="CM130" i="2"/>
  <c r="CL130" i="2"/>
  <c r="CK130" i="2"/>
  <c r="CJ130" i="2"/>
  <c r="CI130" i="2"/>
  <c r="CH130" i="2"/>
  <c r="CG130" i="2"/>
  <c r="CF130" i="2"/>
  <c r="CE130" i="2"/>
  <c r="CD130" i="2"/>
  <c r="CC130" i="2"/>
  <c r="CB130" i="2"/>
  <c r="BZ130" i="2"/>
  <c r="AX130" i="2"/>
  <c r="AU130" i="2"/>
  <c r="AT130" i="2"/>
  <c r="AS130" i="2"/>
  <c r="AR130" i="2"/>
  <c r="AQ130" i="2"/>
  <c r="AP130" i="2"/>
  <c r="AO130" i="2"/>
  <c r="AN130" i="2"/>
  <c r="AM130" i="2"/>
  <c r="AL130" i="2"/>
  <c r="AK130" i="2"/>
  <c r="AJ130" i="2"/>
  <c r="AI130" i="2"/>
  <c r="AH130" i="2"/>
  <c r="AF130" i="2"/>
  <c r="Y130" i="2"/>
  <c r="X130" i="2"/>
  <c r="W130" i="2"/>
  <c r="V130" i="2"/>
  <c r="U130" i="2"/>
  <c r="T130" i="2"/>
  <c r="S130" i="2"/>
  <c r="R130" i="2"/>
  <c r="Q130" i="2"/>
  <c r="P130" i="2"/>
  <c r="O130" i="2"/>
  <c r="N130" i="2"/>
  <c r="M130" i="2"/>
  <c r="L130" i="2"/>
  <c r="K130" i="2"/>
  <c r="I130" i="2"/>
  <c r="H130" i="2"/>
  <c r="CR129" i="2"/>
  <c r="CQ129" i="2"/>
  <c r="CN129" i="2"/>
  <c r="CM129" i="2"/>
  <c r="CJ129" i="2"/>
  <c r="CI129" i="2"/>
  <c r="CF129" i="2"/>
  <c r="CC129" i="2"/>
  <c r="CB129" i="2"/>
  <c r="BY129" i="2"/>
  <c r="AX129" i="2"/>
  <c r="AW129" i="2"/>
  <c r="AT129" i="2"/>
  <c r="AS129" i="2"/>
  <c r="AP129" i="2"/>
  <c r="AO129" i="2"/>
  <c r="AL129" i="2"/>
  <c r="AI129" i="2"/>
  <c r="AH129" i="2"/>
  <c r="AE129" i="2"/>
  <c r="Z129" i="2"/>
  <c r="X129" i="2"/>
  <c r="W129" i="2"/>
  <c r="V129" i="2"/>
  <c r="U129" i="2"/>
  <c r="R129" i="2"/>
  <c r="N129" i="2"/>
  <c r="M129" i="2"/>
  <c r="L129" i="2"/>
  <c r="K129" i="2"/>
  <c r="J129" i="2"/>
  <c r="I129" i="2"/>
  <c r="H129" i="2"/>
  <c r="DH128" i="2"/>
  <c r="CS128" i="2"/>
  <c r="CR128" i="2"/>
  <c r="CQ128" i="2"/>
  <c r="CP128" i="2"/>
  <c r="CN128" i="2"/>
  <c r="CM128" i="2"/>
  <c r="CL128" i="2"/>
  <c r="CK128" i="2"/>
  <c r="CJ128" i="2"/>
  <c r="CJ136" i="2" s="1"/>
  <c r="CI128" i="2"/>
  <c r="CD128" i="2"/>
  <c r="CC128" i="2"/>
  <c r="CB128" i="2"/>
  <c r="BM128" i="2"/>
  <c r="AX128" i="2"/>
  <c r="AW128" i="2"/>
  <c r="AV128" i="2"/>
  <c r="AT128" i="2"/>
  <c r="AS128" i="2"/>
  <c r="AR128" i="2"/>
  <c r="AQ128" i="2"/>
  <c r="AP128" i="2"/>
  <c r="AO128" i="2"/>
  <c r="AJ128" i="2"/>
  <c r="AI128" i="2"/>
  <c r="AH128" i="2"/>
  <c r="AH136" i="2" s="1"/>
  <c r="Z128" i="2"/>
  <c r="Y128" i="2"/>
  <c r="W128" i="2"/>
  <c r="V128" i="2"/>
  <c r="U128" i="2"/>
  <c r="T128" i="2"/>
  <c r="S128" i="2"/>
  <c r="R128" i="2"/>
  <c r="R136" i="2" s="1"/>
  <c r="O128" i="2"/>
  <c r="O136" i="2" s="1"/>
  <c r="N128" i="2"/>
  <c r="M128" i="2"/>
  <c r="L128" i="2"/>
  <c r="J128" i="2"/>
  <c r="I128" i="2"/>
  <c r="H128" i="2"/>
  <c r="H136" i="2" s="1"/>
  <c r="CR124" i="2"/>
  <c r="CN124" i="2"/>
  <c r="CM124" i="2"/>
  <c r="CJ124" i="2"/>
  <c r="CI124" i="2"/>
  <c r="CC124" i="2"/>
  <c r="CB124" i="2"/>
  <c r="AX124" i="2"/>
  <c r="AT124" i="2"/>
  <c r="AS124" i="2"/>
  <c r="AP124" i="2"/>
  <c r="AO124" i="2"/>
  <c r="AI124" i="2"/>
  <c r="AH124" i="2"/>
  <c r="AA124" i="2"/>
  <c r="Z124" i="2"/>
  <c r="W124" i="2"/>
  <c r="V124" i="2"/>
  <c r="U124" i="2"/>
  <c r="R124" i="2"/>
  <c r="M124" i="2"/>
  <c r="L124" i="2"/>
  <c r="J124" i="2"/>
  <c r="H124" i="2"/>
  <c r="DO123" i="2"/>
  <c r="DN123" i="2"/>
  <c r="DM123" i="2"/>
  <c r="DL123" i="2"/>
  <c r="DK123" i="2"/>
  <c r="DJ123" i="2"/>
  <c r="DI123" i="2"/>
  <c r="DH123" i="2"/>
  <c r="DG123" i="2"/>
  <c r="DF123" i="2"/>
  <c r="DE123" i="2"/>
  <c r="DD123" i="2"/>
  <c r="DC123" i="2"/>
  <c r="DB123" i="2"/>
  <c r="DA123" i="2"/>
  <c r="CZ123" i="2"/>
  <c r="CY123" i="2"/>
  <c r="CX123" i="2"/>
  <c r="CV123" i="2"/>
  <c r="CS123" i="2"/>
  <c r="BZ123" i="2" s="1"/>
  <c r="CW123" i="2" s="1"/>
  <c r="BU123" i="2"/>
  <c r="BT123" i="2"/>
  <c r="BS123" i="2"/>
  <c r="BR123" i="2"/>
  <c r="BQ123" i="2"/>
  <c r="BP123" i="2"/>
  <c r="BO123" i="2"/>
  <c r="BN123" i="2"/>
  <c r="BM123" i="2"/>
  <c r="BL123" i="2"/>
  <c r="BK123" i="2"/>
  <c r="BJ123" i="2"/>
  <c r="BI123" i="2"/>
  <c r="BH123" i="2"/>
  <c r="BG123" i="2"/>
  <c r="BF123" i="2"/>
  <c r="BE123" i="2"/>
  <c r="BD123" i="2"/>
  <c r="BB123" i="2"/>
  <c r="AY123" i="2"/>
  <c r="AF123" i="2"/>
  <c r="BC123" i="2" s="1"/>
  <c r="AB123" i="2"/>
  <c r="G123" i="2"/>
  <c r="DR123" i="2" s="1"/>
  <c r="DR122" i="2"/>
  <c r="DP122" i="2"/>
  <c r="DO122" i="2"/>
  <c r="DN122" i="2"/>
  <c r="DM122" i="2"/>
  <c r="DL122" i="2"/>
  <c r="DK122" i="2"/>
  <c r="DJ122" i="2"/>
  <c r="DI122" i="2"/>
  <c r="DH122" i="2"/>
  <c r="DG122" i="2"/>
  <c r="DF122" i="2"/>
  <c r="DE122" i="2"/>
  <c r="DD122" i="2"/>
  <c r="DC122" i="2"/>
  <c r="DB122" i="2"/>
  <c r="DA122" i="2"/>
  <c r="CZ122" i="2"/>
  <c r="CU122" i="2" s="1"/>
  <c r="CY122" i="2"/>
  <c r="CX122" i="2"/>
  <c r="CW122" i="2"/>
  <c r="CV122" i="2"/>
  <c r="BX122" i="2"/>
  <c r="BW122" i="2"/>
  <c r="CT122" i="2" s="1"/>
  <c r="BV122" i="2"/>
  <c r="BU122" i="2"/>
  <c r="BT122" i="2"/>
  <c r="BS122" i="2"/>
  <c r="BR122" i="2"/>
  <c r="BQ122" i="2"/>
  <c r="BP122" i="2"/>
  <c r="BO122" i="2"/>
  <c r="BN122" i="2"/>
  <c r="BM122" i="2"/>
  <c r="BL122" i="2"/>
  <c r="BK122" i="2"/>
  <c r="BJ122" i="2"/>
  <c r="BI122" i="2"/>
  <c r="BH122" i="2"/>
  <c r="BG122" i="2"/>
  <c r="BF122" i="2"/>
  <c r="BE122" i="2"/>
  <c r="BD122" i="2"/>
  <c r="BC122" i="2"/>
  <c r="BB122" i="2"/>
  <c r="AZ122" i="2"/>
  <c r="AD122" i="2"/>
  <c r="AC122" i="2"/>
  <c r="G122" i="2"/>
  <c r="DP121" i="2"/>
  <c r="DO121" i="2"/>
  <c r="DM121" i="2"/>
  <c r="DL121" i="2"/>
  <c r="DK121" i="2"/>
  <c r="DJ121" i="2"/>
  <c r="DI121" i="2"/>
  <c r="DH121" i="2"/>
  <c r="DG121" i="2"/>
  <c r="DF121" i="2"/>
  <c r="DE121" i="2"/>
  <c r="DD121" i="2"/>
  <c r="DC121" i="2"/>
  <c r="DB121" i="2"/>
  <c r="DA121" i="2"/>
  <c r="CZ121" i="2"/>
  <c r="CY121" i="2"/>
  <c r="CX121" i="2"/>
  <c r="CW121" i="2"/>
  <c r="CQ121" i="2"/>
  <c r="DN121" i="2" s="1"/>
  <c r="BV121" i="2"/>
  <c r="BU121" i="2"/>
  <c r="BS121" i="2"/>
  <c r="BR121" i="2"/>
  <c r="BQ121" i="2"/>
  <c r="BP121" i="2"/>
  <c r="BO121" i="2"/>
  <c r="BN121" i="2"/>
  <c r="BM121" i="2"/>
  <c r="BL121" i="2"/>
  <c r="BK121" i="2"/>
  <c r="BJ121" i="2"/>
  <c r="BI121" i="2"/>
  <c r="BH121" i="2"/>
  <c r="BG121" i="2"/>
  <c r="BF121" i="2"/>
  <c r="BE121" i="2"/>
  <c r="BD121" i="2"/>
  <c r="BC121" i="2"/>
  <c r="BB121" i="2"/>
  <c r="AW121" i="2"/>
  <c r="G121" i="2"/>
  <c r="DR121" i="2" s="1"/>
  <c r="DP120" i="2"/>
  <c r="DO120" i="2"/>
  <c r="DN120" i="2"/>
  <c r="DM120" i="2"/>
  <c r="DL120" i="2"/>
  <c r="DK120" i="2"/>
  <c r="DJ120" i="2"/>
  <c r="DI120" i="2"/>
  <c r="DH120" i="2"/>
  <c r="DG120" i="2"/>
  <c r="DF120" i="2"/>
  <c r="DE120" i="2"/>
  <c r="DD120" i="2"/>
  <c r="DC120" i="2"/>
  <c r="DB120" i="2"/>
  <c r="DA120" i="2"/>
  <c r="CZ120" i="2"/>
  <c r="CY120" i="2"/>
  <c r="CX120" i="2"/>
  <c r="CW120" i="2"/>
  <c r="CV120" i="2"/>
  <c r="BX120" i="2"/>
  <c r="BV120" i="2"/>
  <c r="BU120" i="2"/>
  <c r="BT120" i="2"/>
  <c r="BS120" i="2"/>
  <c r="BR120" i="2"/>
  <c r="BQ120" i="2"/>
  <c r="BP120" i="2"/>
  <c r="BO120" i="2"/>
  <c r="BN120" i="2"/>
  <c r="BM120" i="2"/>
  <c r="BL120" i="2"/>
  <c r="BK120" i="2"/>
  <c r="BJ120" i="2"/>
  <c r="BI120" i="2"/>
  <c r="BH120" i="2"/>
  <c r="BG120" i="2"/>
  <c r="BF120" i="2"/>
  <c r="BE120" i="2"/>
  <c r="BD120" i="2"/>
  <c r="BC120" i="2"/>
  <c r="BB120" i="2"/>
  <c r="AD120" i="2"/>
  <c r="G120" i="2"/>
  <c r="DR119" i="2"/>
  <c r="DP119" i="2"/>
  <c r="DO119" i="2"/>
  <c r="DN119" i="2"/>
  <c r="DM119" i="2"/>
  <c r="DL119" i="2"/>
  <c r="DK119" i="2"/>
  <c r="DJ119" i="2"/>
  <c r="DI119" i="2"/>
  <c r="DH119" i="2"/>
  <c r="DG119" i="2"/>
  <c r="DF119" i="2"/>
  <c r="DE119" i="2"/>
  <c r="DD119" i="2"/>
  <c r="DC119" i="2"/>
  <c r="DB119" i="2"/>
  <c r="DA119" i="2"/>
  <c r="CZ119" i="2"/>
  <c r="CY119" i="2"/>
  <c r="CX119" i="2"/>
  <c r="CV119" i="2"/>
  <c r="BZ119" i="2"/>
  <c r="BV119" i="2"/>
  <c r="BU119" i="2"/>
  <c r="BT119" i="2"/>
  <c r="BS119" i="2"/>
  <c r="BR119" i="2"/>
  <c r="BQ119" i="2"/>
  <c r="BP119" i="2"/>
  <c r="BO119" i="2"/>
  <c r="BN119" i="2"/>
  <c r="BM119" i="2"/>
  <c r="BL119" i="2"/>
  <c r="BK119" i="2"/>
  <c r="BJ119" i="2"/>
  <c r="BI119" i="2"/>
  <c r="BH119" i="2"/>
  <c r="BG119" i="2"/>
  <c r="BF119" i="2"/>
  <c r="BE119" i="2"/>
  <c r="BD119" i="2"/>
  <c r="BB119" i="2"/>
  <c r="AF119" i="2"/>
  <c r="AD119" i="2" s="1"/>
  <c r="G119" i="2"/>
  <c r="DR118" i="2"/>
  <c r="DP118" i="2"/>
  <c r="DO118" i="2"/>
  <c r="DN118" i="2"/>
  <c r="DM118" i="2"/>
  <c r="DL118" i="2"/>
  <c r="DK118" i="2"/>
  <c r="DJ118" i="2"/>
  <c r="DI118" i="2"/>
  <c r="DH118" i="2"/>
  <c r="DG118" i="2"/>
  <c r="DF118" i="2"/>
  <c r="DE118" i="2"/>
  <c r="DD118" i="2"/>
  <c r="DC118" i="2"/>
  <c r="DB118" i="2"/>
  <c r="DA118" i="2"/>
  <c r="CZ118" i="2"/>
  <c r="CY118" i="2"/>
  <c r="CX118" i="2"/>
  <c r="CW118" i="2"/>
  <c r="CV118" i="2"/>
  <c r="CU118" i="2" s="1"/>
  <c r="BX118" i="2"/>
  <c r="BV118" i="2"/>
  <c r="BU118" i="2"/>
  <c r="BT118" i="2"/>
  <c r="BS118" i="2"/>
  <c r="BR118" i="2"/>
  <c r="BQ118" i="2"/>
  <c r="BP118" i="2"/>
  <c r="BO118" i="2"/>
  <c r="BN118" i="2"/>
  <c r="BM118" i="2"/>
  <c r="BL118" i="2"/>
  <c r="BK118" i="2"/>
  <c r="BJ118" i="2"/>
  <c r="BI118" i="2"/>
  <c r="BH118" i="2"/>
  <c r="BG118" i="2"/>
  <c r="BF118" i="2"/>
  <c r="BE118" i="2"/>
  <c r="BD118" i="2"/>
  <c r="BB118" i="2"/>
  <c r="AF118" i="2"/>
  <c r="BC118" i="2" s="1"/>
  <c r="AD118" i="2"/>
  <c r="I118" i="2"/>
  <c r="G118" i="2"/>
  <c r="DP117" i="2"/>
  <c r="DO117" i="2"/>
  <c r="DM117" i="2"/>
  <c r="DL117" i="2"/>
  <c r="DK117" i="2"/>
  <c r="DJ117" i="2"/>
  <c r="DI117" i="2"/>
  <c r="DH117" i="2"/>
  <c r="DG117" i="2"/>
  <c r="DF117" i="2"/>
  <c r="DE117" i="2"/>
  <c r="DD117" i="2"/>
  <c r="DC117" i="2"/>
  <c r="DB117" i="2"/>
  <c r="DA117" i="2"/>
  <c r="CZ117" i="2"/>
  <c r="CY117" i="2"/>
  <c r="CX117" i="2"/>
  <c r="CV117" i="2"/>
  <c r="CQ117" i="2"/>
  <c r="DN117" i="2" s="1"/>
  <c r="BZ117" i="2"/>
  <c r="CW117" i="2" s="1"/>
  <c r="BV117" i="2"/>
  <c r="BU117" i="2"/>
  <c r="BR117" i="2"/>
  <c r="BQ117" i="2"/>
  <c r="BP117" i="2"/>
  <c r="BO117" i="2"/>
  <c r="BN117" i="2"/>
  <c r="BM117" i="2"/>
  <c r="BL117" i="2"/>
  <c r="BK117" i="2"/>
  <c r="BJ117" i="2"/>
  <c r="BI117" i="2"/>
  <c r="BH117" i="2"/>
  <c r="BG117" i="2"/>
  <c r="BF117" i="2"/>
  <c r="BE117" i="2"/>
  <c r="BD117" i="2"/>
  <c r="BB117" i="2"/>
  <c r="AW117" i="2"/>
  <c r="BT117" i="2" s="1"/>
  <c r="AV117" i="2"/>
  <c r="BS117" i="2" s="1"/>
  <c r="AF117" i="2"/>
  <c r="I117" i="2"/>
  <c r="DP116" i="2"/>
  <c r="DO116" i="2"/>
  <c r="DM116" i="2"/>
  <c r="DL116" i="2"/>
  <c r="DK116" i="2"/>
  <c r="DJ116" i="2"/>
  <c r="DI116" i="2"/>
  <c r="DH116" i="2"/>
  <c r="DG116" i="2"/>
  <c r="DF116" i="2"/>
  <c r="DE116" i="2"/>
  <c r="DD116" i="2"/>
  <c r="DC116" i="2"/>
  <c r="DB116" i="2"/>
  <c r="DA116" i="2"/>
  <c r="CZ116" i="2"/>
  <c r="CY116" i="2"/>
  <c r="CX116" i="2"/>
  <c r="CV116" i="2"/>
  <c r="CQ116" i="2"/>
  <c r="BZ116" i="2"/>
  <c r="BV116" i="2"/>
  <c r="BU116" i="2"/>
  <c r="BT116" i="2"/>
  <c r="BR116" i="2"/>
  <c r="BQ116" i="2"/>
  <c r="BP116" i="2"/>
  <c r="BO116" i="2"/>
  <c r="BN116" i="2"/>
  <c r="BM116" i="2"/>
  <c r="BL116" i="2"/>
  <c r="BK116" i="2"/>
  <c r="BJ116" i="2"/>
  <c r="BI116" i="2"/>
  <c r="BH116" i="2"/>
  <c r="BG116" i="2"/>
  <c r="BF116" i="2"/>
  <c r="BE116" i="2"/>
  <c r="BD116" i="2"/>
  <c r="BB116" i="2"/>
  <c r="AW116" i="2"/>
  <c r="AV116" i="2"/>
  <c r="BS116" i="2" s="1"/>
  <c r="AF116" i="2"/>
  <c r="I116" i="2"/>
  <c r="G116" i="2"/>
  <c r="DR116" i="2" s="1"/>
  <c r="DR115" i="2"/>
  <c r="DP115" i="2"/>
  <c r="DO115" i="2"/>
  <c r="DN115" i="2"/>
  <c r="DL115" i="2"/>
  <c r="DK115" i="2"/>
  <c r="DJ115" i="2"/>
  <c r="DI115" i="2"/>
  <c r="DH115" i="2"/>
  <c r="DG115" i="2"/>
  <c r="DF115" i="2"/>
  <c r="DE115" i="2"/>
  <c r="DD115" i="2"/>
  <c r="DC115" i="2"/>
  <c r="DB115" i="2"/>
  <c r="DA115" i="2"/>
  <c r="CZ115" i="2"/>
  <c r="CY115" i="2"/>
  <c r="CX115" i="2"/>
  <c r="CV115" i="2"/>
  <c r="CP115" i="2"/>
  <c r="DM115" i="2" s="1"/>
  <c r="BZ115" i="2"/>
  <c r="BV115" i="2"/>
  <c r="BU115" i="2"/>
  <c r="BT115" i="2"/>
  <c r="BR115" i="2"/>
  <c r="BQ115" i="2"/>
  <c r="BP115" i="2"/>
  <c r="BO115" i="2"/>
  <c r="BN115" i="2"/>
  <c r="BM115" i="2"/>
  <c r="BL115" i="2"/>
  <c r="BK115" i="2"/>
  <c r="BJ115" i="2"/>
  <c r="BI115" i="2"/>
  <c r="BH115" i="2"/>
  <c r="BG115" i="2"/>
  <c r="BF115" i="2"/>
  <c r="BE115" i="2"/>
  <c r="BD115" i="2"/>
  <c r="BB115" i="2"/>
  <c r="AV115" i="2"/>
  <c r="BS115" i="2" s="1"/>
  <c r="AF115" i="2"/>
  <c r="AF129" i="2" s="1"/>
  <c r="G115" i="2"/>
  <c r="DO114" i="2"/>
  <c r="DN114" i="2"/>
  <c r="DL114" i="2"/>
  <c r="DK114" i="2"/>
  <c r="DJ114" i="2"/>
  <c r="DI114" i="2"/>
  <c r="DH114" i="2"/>
  <c r="DG114" i="2"/>
  <c r="DF114" i="2"/>
  <c r="DE114" i="2"/>
  <c r="DD114" i="2"/>
  <c r="DC114" i="2"/>
  <c r="DB114" i="2"/>
  <c r="DA114" i="2"/>
  <c r="CZ114" i="2"/>
  <c r="CY114" i="2"/>
  <c r="CW114" i="2"/>
  <c r="CV114" i="2"/>
  <c r="CP114" i="2"/>
  <c r="CA114" i="2"/>
  <c r="CA129" i="2" s="1"/>
  <c r="BU114" i="2"/>
  <c r="BT114" i="2"/>
  <c r="BR114" i="2"/>
  <c r="BQ114" i="2"/>
  <c r="BP114" i="2"/>
  <c r="BO114" i="2"/>
  <c r="BN114" i="2"/>
  <c r="BM114" i="2"/>
  <c r="BL114" i="2"/>
  <c r="BK114" i="2"/>
  <c r="BJ114" i="2"/>
  <c r="BI114" i="2"/>
  <c r="BH114" i="2"/>
  <c r="BG114" i="2"/>
  <c r="BF114" i="2"/>
  <c r="BE114" i="2"/>
  <c r="BC114" i="2"/>
  <c r="BB114" i="2"/>
  <c r="AV114" i="2"/>
  <c r="BS114" i="2" s="1"/>
  <c r="AG114" i="2"/>
  <c r="AB114" i="2"/>
  <c r="Y114" i="2"/>
  <c r="DO113" i="2"/>
  <c r="DN113" i="2"/>
  <c r="DM113" i="2"/>
  <c r="DL113" i="2"/>
  <c r="DK113" i="2"/>
  <c r="DJ113" i="2"/>
  <c r="DI113" i="2"/>
  <c r="DH113" i="2"/>
  <c r="DG113" i="2"/>
  <c r="DF113" i="2"/>
  <c r="DE113" i="2"/>
  <c r="DD113" i="2"/>
  <c r="DC113" i="2"/>
  <c r="DB113" i="2"/>
  <c r="DA113" i="2"/>
  <c r="CZ113" i="2"/>
  <c r="CY113" i="2"/>
  <c r="CX113" i="2"/>
  <c r="CW113" i="2"/>
  <c r="CV113" i="2"/>
  <c r="CS113" i="2"/>
  <c r="BU113" i="2"/>
  <c r="BT113" i="2"/>
  <c r="BS113" i="2"/>
  <c r="BR113" i="2"/>
  <c r="BQ113" i="2"/>
  <c r="BP113" i="2"/>
  <c r="BO113" i="2"/>
  <c r="BN113" i="2"/>
  <c r="BM113" i="2"/>
  <c r="BL113" i="2"/>
  <c r="BK113" i="2"/>
  <c r="BJ113" i="2"/>
  <c r="BI113" i="2"/>
  <c r="BH113" i="2"/>
  <c r="BG113" i="2"/>
  <c r="BF113" i="2"/>
  <c r="BE113" i="2"/>
  <c r="BD113" i="2"/>
  <c r="BC113" i="2"/>
  <c r="BB113" i="2"/>
  <c r="AY113" i="2"/>
  <c r="BV113" i="2" s="1"/>
  <c r="AD113" i="2"/>
  <c r="AC113" i="2" s="1"/>
  <c r="AZ113" i="2" s="1"/>
  <c r="AB113" i="2"/>
  <c r="G113" i="2"/>
  <c r="DR113" i="2" s="1"/>
  <c r="DO112" i="2"/>
  <c r="DN112" i="2"/>
  <c r="DM112" i="2"/>
  <c r="DL112" i="2"/>
  <c r="DK112" i="2"/>
  <c r="DJ112" i="2"/>
  <c r="DI112" i="2"/>
  <c r="DH112" i="2"/>
  <c r="DG112" i="2"/>
  <c r="DF112" i="2"/>
  <c r="DE112" i="2"/>
  <c r="DD112" i="2"/>
  <c r="DC112" i="2"/>
  <c r="DA112" i="2"/>
  <c r="CZ112" i="2"/>
  <c r="CY112" i="2"/>
  <c r="CX112" i="2"/>
  <c r="CW112" i="2"/>
  <c r="CV112" i="2"/>
  <c r="CS112" i="2"/>
  <c r="CE112" i="2"/>
  <c r="BX112" i="2" s="1"/>
  <c r="BU112" i="2"/>
  <c r="BT112" i="2"/>
  <c r="BS112" i="2"/>
  <c r="BR112" i="2"/>
  <c r="BQ112" i="2"/>
  <c r="BP112" i="2"/>
  <c r="BO112" i="2"/>
  <c r="BN112" i="2"/>
  <c r="BM112" i="2"/>
  <c r="BL112" i="2"/>
  <c r="BK112" i="2"/>
  <c r="BJ112" i="2"/>
  <c r="BI112" i="2"/>
  <c r="BG112" i="2"/>
  <c r="BF112" i="2"/>
  <c r="BE112" i="2"/>
  <c r="BD112" i="2"/>
  <c r="BC112" i="2"/>
  <c r="BB112" i="2"/>
  <c r="AY112" i="2"/>
  <c r="AK112" i="2"/>
  <c r="BH112" i="2" s="1"/>
  <c r="AB112" i="2"/>
  <c r="DO111" i="2"/>
  <c r="DN111" i="2"/>
  <c r="DM111" i="2"/>
  <c r="DL111" i="2"/>
  <c r="DK111" i="2"/>
  <c r="DJ111" i="2"/>
  <c r="DI111" i="2"/>
  <c r="DH111" i="2"/>
  <c r="DG111" i="2"/>
  <c r="DF111" i="2"/>
  <c r="DE111" i="2"/>
  <c r="DD111" i="2"/>
  <c r="DC111" i="2"/>
  <c r="DB111" i="2"/>
  <c r="DA111" i="2"/>
  <c r="CZ111" i="2"/>
  <c r="CY111" i="2"/>
  <c r="CX111" i="2"/>
  <c r="CW111" i="2"/>
  <c r="CV111" i="2"/>
  <c r="CS111" i="2"/>
  <c r="BX111" i="2" s="1"/>
  <c r="CD111" i="2"/>
  <c r="CD129" i="2" s="1"/>
  <c r="BU111" i="2"/>
  <c r="BT111" i="2"/>
  <c r="BS111" i="2"/>
  <c r="BR111" i="2"/>
  <c r="BQ111" i="2"/>
  <c r="BP111" i="2"/>
  <c r="BO111" i="2"/>
  <c r="BN111" i="2"/>
  <c r="BM111" i="2"/>
  <c r="BL111" i="2"/>
  <c r="BK111" i="2"/>
  <c r="BJ111" i="2"/>
  <c r="BI111" i="2"/>
  <c r="BH111" i="2"/>
  <c r="BF111" i="2"/>
  <c r="BE111" i="2"/>
  <c r="BD111" i="2"/>
  <c r="BC111" i="2"/>
  <c r="BB111" i="2"/>
  <c r="AY111" i="2"/>
  <c r="AJ111" i="2"/>
  <c r="AB111" i="2"/>
  <c r="DO110" i="2"/>
  <c r="DN110" i="2"/>
  <c r="DM110" i="2"/>
  <c r="DL110" i="2"/>
  <c r="DK110" i="2"/>
  <c r="DJ110" i="2"/>
  <c r="DH110" i="2"/>
  <c r="DG110" i="2"/>
  <c r="DF110" i="2"/>
  <c r="DD110" i="2"/>
  <c r="DC110" i="2"/>
  <c r="DA110" i="2"/>
  <c r="CZ110" i="2"/>
  <c r="CY110" i="2"/>
  <c r="CX110" i="2"/>
  <c r="CW110" i="2"/>
  <c r="CV110" i="2"/>
  <c r="CS110" i="2"/>
  <c r="DP110" i="2" s="1"/>
  <c r="CL110" i="2"/>
  <c r="DI110" i="2" s="1"/>
  <c r="CH110" i="2"/>
  <c r="CE110" i="2"/>
  <c r="BU110" i="2"/>
  <c r="BU129" i="2" s="1"/>
  <c r="BT110" i="2"/>
  <c r="BS110" i="2"/>
  <c r="BQ110" i="2"/>
  <c r="BP110" i="2"/>
  <c r="BN110" i="2"/>
  <c r="BM110" i="2"/>
  <c r="BL110" i="2"/>
  <c r="BJ110" i="2"/>
  <c r="BI110" i="2"/>
  <c r="BG110" i="2"/>
  <c r="BF110" i="2"/>
  <c r="BE110" i="2"/>
  <c r="BD110" i="2"/>
  <c r="BC110" i="2"/>
  <c r="BB110" i="2"/>
  <c r="AY110" i="2"/>
  <c r="AU110" i="2"/>
  <c r="BR110" i="2" s="1"/>
  <c r="AR110" i="2"/>
  <c r="BO110" i="2" s="1"/>
  <c r="AN110" i="2"/>
  <c r="AK110" i="2"/>
  <c r="BH110" i="2" s="1"/>
  <c r="AB110" i="2"/>
  <c r="Q110" i="2"/>
  <c r="P110" i="2"/>
  <c r="DP109" i="2"/>
  <c r="DO109" i="2"/>
  <c r="DN109" i="2"/>
  <c r="DN129" i="2" s="1"/>
  <c r="DM109" i="2"/>
  <c r="DK109" i="2"/>
  <c r="DJ109" i="2"/>
  <c r="DF109" i="2"/>
  <c r="DA109" i="2"/>
  <c r="CZ109" i="2"/>
  <c r="CY109" i="2"/>
  <c r="CY129" i="2" s="1"/>
  <c r="CX109" i="2"/>
  <c r="CW109" i="2"/>
  <c r="CV109" i="2"/>
  <c r="CO109" i="2"/>
  <c r="CL109" i="2"/>
  <c r="DI109" i="2" s="1"/>
  <c r="CK109" i="2"/>
  <c r="CH109" i="2"/>
  <c r="CH129" i="2" s="1"/>
  <c r="CG109" i="2"/>
  <c r="CE109" i="2"/>
  <c r="BU109" i="2"/>
  <c r="BT109" i="2"/>
  <c r="BT129" i="2" s="1"/>
  <c r="BS109" i="2"/>
  <c r="BQ109" i="2"/>
  <c r="BQ129" i="2" s="1"/>
  <c r="BP109" i="2"/>
  <c r="BP129" i="2" s="1"/>
  <c r="BL109" i="2"/>
  <c r="BL129" i="2" s="1"/>
  <c r="BI109" i="2"/>
  <c r="BI129" i="2" s="1"/>
  <c r="BG109" i="2"/>
  <c r="BF109" i="2"/>
  <c r="BE109" i="2"/>
  <c r="BD109" i="2"/>
  <c r="BC109" i="2"/>
  <c r="BB109" i="2"/>
  <c r="AY109" i="2"/>
  <c r="AU109" i="2"/>
  <c r="BR109" i="2" s="1"/>
  <c r="AR109" i="2"/>
  <c r="AQ109" i="2"/>
  <c r="AN109" i="2"/>
  <c r="AM109" i="2"/>
  <c r="AM129" i="2" s="1"/>
  <c r="AK109" i="2"/>
  <c r="AB109" i="2"/>
  <c r="T109" i="2"/>
  <c r="S109" i="2"/>
  <c r="Q109" i="2"/>
  <c r="P109" i="2"/>
  <c r="O109" i="2"/>
  <c r="O129" i="2" s="1"/>
  <c r="G109" i="2"/>
  <c r="DP108" i="2"/>
  <c r="DP128" i="2" s="1"/>
  <c r="DO108" i="2"/>
  <c r="DN108" i="2"/>
  <c r="DM108" i="2"/>
  <c r="DK108" i="2"/>
  <c r="DJ108" i="2"/>
  <c r="DI108" i="2"/>
  <c r="DH108" i="2"/>
  <c r="DG108" i="2"/>
  <c r="DF108" i="2"/>
  <c r="DA108" i="2"/>
  <c r="CZ108" i="2"/>
  <c r="CO108" i="2"/>
  <c r="CH108" i="2"/>
  <c r="CG108" i="2"/>
  <c r="CG128" i="2" s="1"/>
  <c r="CF108" i="2"/>
  <c r="CE108" i="2"/>
  <c r="CE128" i="2" s="1"/>
  <c r="CA108" i="2"/>
  <c r="BZ108" i="2"/>
  <c r="CW108" i="2" s="1"/>
  <c r="BY108" i="2"/>
  <c r="BY128" i="2" s="1"/>
  <c r="BU108" i="2"/>
  <c r="BU128" i="2" s="1"/>
  <c r="BT108" i="2"/>
  <c r="BS108" i="2"/>
  <c r="BQ108" i="2"/>
  <c r="BP108" i="2"/>
  <c r="BO108" i="2"/>
  <c r="BN108" i="2"/>
  <c r="BM108" i="2"/>
  <c r="BL108" i="2"/>
  <c r="BG108" i="2"/>
  <c r="BF108" i="2"/>
  <c r="AY108" i="2"/>
  <c r="BV108" i="2" s="1"/>
  <c r="AU108" i="2"/>
  <c r="AN108" i="2"/>
  <c r="AM108" i="2"/>
  <c r="AM128" i="2" s="1"/>
  <c r="AL108" i="2"/>
  <c r="AK108" i="2"/>
  <c r="BH108" i="2" s="1"/>
  <c r="AG108" i="2"/>
  <c r="AF108" i="2"/>
  <c r="BC108" i="2" s="1"/>
  <c r="AE108" i="2"/>
  <c r="AE128" i="2" s="1"/>
  <c r="AB108" i="2"/>
  <c r="AB128" i="2" s="1"/>
  <c r="X108" i="2"/>
  <c r="X124" i="2" s="1"/>
  <c r="Q108" i="2"/>
  <c r="Q128" i="2" s="1"/>
  <c r="P108" i="2"/>
  <c r="P128" i="2" s="1"/>
  <c r="O108" i="2"/>
  <c r="N108" i="2"/>
  <c r="K108" i="2"/>
  <c r="CY108" i="2" s="1"/>
  <c r="G108" i="2"/>
  <c r="DR108" i="2" s="1"/>
  <c r="DP107" i="2"/>
  <c r="DO107" i="2"/>
  <c r="DO128" i="2" s="1"/>
  <c r="DN107" i="2"/>
  <c r="DN128" i="2" s="1"/>
  <c r="DM107" i="2"/>
  <c r="DL107" i="2"/>
  <c r="DK107" i="2"/>
  <c r="DK128" i="2" s="1"/>
  <c r="DJ107" i="2"/>
  <c r="DJ128" i="2" s="1"/>
  <c r="DI107" i="2"/>
  <c r="DH107" i="2"/>
  <c r="DG107" i="2"/>
  <c r="DG128" i="2" s="1"/>
  <c r="DF107" i="2"/>
  <c r="DF128" i="2" s="1"/>
  <c r="DE107" i="2"/>
  <c r="DD107" i="2"/>
  <c r="DC107" i="2"/>
  <c r="DB107" i="2"/>
  <c r="DA107" i="2"/>
  <c r="CZ107" i="2"/>
  <c r="CW107" i="2"/>
  <c r="CV107" i="2"/>
  <c r="BX107" i="2"/>
  <c r="BV107" i="2"/>
  <c r="BU107" i="2"/>
  <c r="BT107" i="2"/>
  <c r="BS107" i="2"/>
  <c r="BR107" i="2"/>
  <c r="BQ107" i="2"/>
  <c r="BQ128" i="2" s="1"/>
  <c r="BP107" i="2"/>
  <c r="BP128" i="2" s="1"/>
  <c r="BO107" i="2"/>
  <c r="BN107" i="2"/>
  <c r="BM107" i="2"/>
  <c r="BL107" i="2"/>
  <c r="BK107" i="2"/>
  <c r="BJ107" i="2"/>
  <c r="BI107" i="2"/>
  <c r="BH107" i="2"/>
  <c r="BG107" i="2"/>
  <c r="BF107" i="2"/>
  <c r="BF128" i="2" s="1"/>
  <c r="BC107" i="2"/>
  <c r="BB107" i="2"/>
  <c r="AD107" i="2"/>
  <c r="N107" i="2"/>
  <c r="K107" i="2"/>
  <c r="DP106" i="2"/>
  <c r="DO106" i="2"/>
  <c r="DN106" i="2"/>
  <c r="DM106" i="2"/>
  <c r="DL106" i="2"/>
  <c r="DK106" i="2"/>
  <c r="DJ106" i="2"/>
  <c r="DI106" i="2"/>
  <c r="DH106" i="2"/>
  <c r="DG106" i="2"/>
  <c r="DF106" i="2"/>
  <c r="DE106" i="2"/>
  <c r="DD106" i="2"/>
  <c r="DC106" i="2"/>
  <c r="DB106" i="2"/>
  <c r="DA106" i="2"/>
  <c r="CZ106" i="2"/>
  <c r="CY106" i="2"/>
  <c r="CW106" i="2"/>
  <c r="CV106" i="2"/>
  <c r="BX106" i="2"/>
  <c r="BV106" i="2"/>
  <c r="BU106" i="2"/>
  <c r="BT106" i="2"/>
  <c r="BS106" i="2"/>
  <c r="BR106" i="2"/>
  <c r="BQ106" i="2"/>
  <c r="BQ124" i="2" s="1"/>
  <c r="BP106" i="2"/>
  <c r="BO106" i="2"/>
  <c r="BN106" i="2"/>
  <c r="BM106" i="2"/>
  <c r="BL106" i="2"/>
  <c r="BK106" i="2"/>
  <c r="BJ106" i="2"/>
  <c r="BI106" i="2"/>
  <c r="BH106" i="2"/>
  <c r="BG106" i="2"/>
  <c r="BF106" i="2"/>
  <c r="BE106" i="2"/>
  <c r="BC106" i="2"/>
  <c r="BB106" i="2"/>
  <c r="AD106" i="2"/>
  <c r="AB106" i="2"/>
  <c r="DE105" i="2"/>
  <c r="CY105" i="2"/>
  <c r="CR105" i="2"/>
  <c r="CO105" i="2"/>
  <c r="CN105" i="2"/>
  <c r="CM105" i="2"/>
  <c r="CL105" i="2"/>
  <c r="CK105" i="2"/>
  <c r="CJ105" i="2"/>
  <c r="CI105" i="2"/>
  <c r="CH105" i="2"/>
  <c r="CG105" i="2"/>
  <c r="CF105" i="2"/>
  <c r="CE105" i="2"/>
  <c r="CD105" i="2"/>
  <c r="CC105" i="2"/>
  <c r="CB105" i="2"/>
  <c r="CA105" i="2"/>
  <c r="BZ105" i="2"/>
  <c r="AX105" i="2"/>
  <c r="AU105" i="2"/>
  <c r="AT105" i="2"/>
  <c r="AS105" i="2"/>
  <c r="AR105" i="2"/>
  <c r="AQ105" i="2"/>
  <c r="AP105" i="2"/>
  <c r="AO105" i="2"/>
  <c r="AN105" i="2"/>
  <c r="AM105" i="2"/>
  <c r="AL105" i="2"/>
  <c r="AK105" i="2"/>
  <c r="AJ105" i="2"/>
  <c r="AI105" i="2"/>
  <c r="AH105" i="2"/>
  <c r="AF105" i="2"/>
  <c r="AA105" i="2"/>
  <c r="Y105" i="2"/>
  <c r="X105" i="2"/>
  <c r="W105" i="2"/>
  <c r="V105" i="2"/>
  <c r="U105" i="2"/>
  <c r="T105" i="2"/>
  <c r="S105" i="2"/>
  <c r="R105" i="2"/>
  <c r="Q105" i="2"/>
  <c r="P105" i="2"/>
  <c r="O105" i="2"/>
  <c r="N105" i="2"/>
  <c r="M105" i="2"/>
  <c r="L105" i="2"/>
  <c r="K105" i="2"/>
  <c r="J105" i="2"/>
  <c r="I105" i="2"/>
  <c r="H105" i="2"/>
  <c r="DP104" i="2"/>
  <c r="DO104" i="2"/>
  <c r="DM104" i="2"/>
  <c r="DL104" i="2"/>
  <c r="DK104" i="2"/>
  <c r="DJ104" i="2"/>
  <c r="DI104" i="2"/>
  <c r="DH104" i="2"/>
  <c r="DG104" i="2"/>
  <c r="DF104" i="2"/>
  <c r="DE104" i="2"/>
  <c r="DD104" i="2"/>
  <c r="DC104" i="2"/>
  <c r="DB104" i="2"/>
  <c r="DA104" i="2"/>
  <c r="CZ104" i="2"/>
  <c r="CY104" i="2"/>
  <c r="CW104" i="2"/>
  <c r="CV104" i="2"/>
  <c r="CQ104" i="2"/>
  <c r="BX104" i="2" s="1"/>
  <c r="BV104" i="2"/>
  <c r="BU104" i="2"/>
  <c r="BS104" i="2"/>
  <c r="BR104" i="2"/>
  <c r="BQ104" i="2"/>
  <c r="BP104" i="2"/>
  <c r="BO104" i="2"/>
  <c r="BN104" i="2"/>
  <c r="BM104" i="2"/>
  <c r="BL104" i="2"/>
  <c r="BK104" i="2"/>
  <c r="BJ104" i="2"/>
  <c r="BI104" i="2"/>
  <c r="BH104" i="2"/>
  <c r="BG104" i="2"/>
  <c r="BF104" i="2"/>
  <c r="BE104" i="2"/>
  <c r="BD104" i="2"/>
  <c r="BC104" i="2"/>
  <c r="BB104" i="2"/>
  <c r="AW104" i="2"/>
  <c r="Z104" i="2"/>
  <c r="G104" i="2"/>
  <c r="DP103" i="2"/>
  <c r="DO103" i="2"/>
  <c r="DM103" i="2"/>
  <c r="DL103" i="2"/>
  <c r="DK103" i="2"/>
  <c r="DJ103" i="2"/>
  <c r="DI103" i="2"/>
  <c r="DH103" i="2"/>
  <c r="DG103" i="2"/>
  <c r="DF103" i="2"/>
  <c r="DE103" i="2"/>
  <c r="DD103" i="2"/>
  <c r="DC103" i="2"/>
  <c r="DB103" i="2"/>
  <c r="DA103" i="2"/>
  <c r="CZ103" i="2"/>
  <c r="CY103" i="2"/>
  <c r="CW103" i="2"/>
  <c r="CV103" i="2"/>
  <c r="CQ103" i="2"/>
  <c r="BV103" i="2"/>
  <c r="BU103" i="2"/>
  <c r="BS103" i="2"/>
  <c r="BR103" i="2"/>
  <c r="BQ103" i="2"/>
  <c r="BP103" i="2"/>
  <c r="BO103" i="2"/>
  <c r="BN103" i="2"/>
  <c r="BM103" i="2"/>
  <c r="BL103" i="2"/>
  <c r="BK103" i="2"/>
  <c r="BJ103" i="2"/>
  <c r="BI103" i="2"/>
  <c r="BH103" i="2"/>
  <c r="BG103" i="2"/>
  <c r="BF103" i="2"/>
  <c r="BE103" i="2"/>
  <c r="BD103" i="2"/>
  <c r="BC103" i="2"/>
  <c r="BB103" i="2"/>
  <c r="AW103" i="2"/>
  <c r="Z103" i="2"/>
  <c r="G103" i="2"/>
  <c r="DR103" i="2" s="1"/>
  <c r="DP102" i="2"/>
  <c r="DO102" i="2"/>
  <c r="DM102" i="2"/>
  <c r="DL102" i="2"/>
  <c r="DK102" i="2"/>
  <c r="DJ102" i="2"/>
  <c r="DI102" i="2"/>
  <c r="DH102" i="2"/>
  <c r="DG102" i="2"/>
  <c r="DF102" i="2"/>
  <c r="DE102" i="2"/>
  <c r="DD102" i="2"/>
  <c r="DC102" i="2"/>
  <c r="DB102" i="2"/>
  <c r="DA102" i="2"/>
  <c r="CZ102" i="2"/>
  <c r="CY102" i="2"/>
  <c r="CW102" i="2"/>
  <c r="CV102" i="2"/>
  <c r="CQ102" i="2"/>
  <c r="BV102" i="2"/>
  <c r="BU102" i="2"/>
  <c r="BS102" i="2"/>
  <c r="BR102" i="2"/>
  <c r="BQ102" i="2"/>
  <c r="BP102" i="2"/>
  <c r="BO102" i="2"/>
  <c r="BN102" i="2"/>
  <c r="BM102" i="2"/>
  <c r="BL102" i="2"/>
  <c r="BK102" i="2"/>
  <c r="BJ102" i="2"/>
  <c r="BI102" i="2"/>
  <c r="BH102" i="2"/>
  <c r="BG102" i="2"/>
  <c r="BF102" i="2"/>
  <c r="BE102" i="2"/>
  <c r="BD102" i="2"/>
  <c r="BC102" i="2"/>
  <c r="BB102" i="2"/>
  <c r="AW102" i="2"/>
  <c r="G102" i="2"/>
  <c r="DR102" i="2" s="1"/>
  <c r="DR101" i="2"/>
  <c r="DP101" i="2"/>
  <c r="DO101" i="2"/>
  <c r="DM101" i="2"/>
  <c r="DL101" i="2"/>
  <c r="DK101" i="2"/>
  <c r="DJ101" i="2"/>
  <c r="DI101" i="2"/>
  <c r="DI105" i="2" s="1"/>
  <c r="DH101" i="2"/>
  <c r="DG101" i="2"/>
  <c r="DF101" i="2"/>
  <c r="DE101" i="2"/>
  <c r="DD101" i="2"/>
  <c r="DC101" i="2"/>
  <c r="DB101" i="2"/>
  <c r="DA101" i="2"/>
  <c r="CZ101" i="2"/>
  <c r="CY101" i="2"/>
  <c r="CW101" i="2"/>
  <c r="CV101" i="2"/>
  <c r="CQ101" i="2"/>
  <c r="DN101" i="2" s="1"/>
  <c r="BV101" i="2"/>
  <c r="BU101" i="2"/>
  <c r="BS101" i="2"/>
  <c r="BR101" i="2"/>
  <c r="BQ101" i="2"/>
  <c r="BP101" i="2"/>
  <c r="BO101" i="2"/>
  <c r="BN101" i="2"/>
  <c r="BM101" i="2"/>
  <c r="BL101" i="2"/>
  <c r="BK101" i="2"/>
  <c r="BJ101" i="2"/>
  <c r="BI101" i="2"/>
  <c r="BH101" i="2"/>
  <c r="BG101" i="2"/>
  <c r="BF101" i="2"/>
  <c r="BE101" i="2"/>
  <c r="BD101" i="2"/>
  <c r="BC101" i="2"/>
  <c r="BB101" i="2"/>
  <c r="AW101" i="2"/>
  <c r="BT101" i="2" s="1"/>
  <c r="G101" i="2"/>
  <c r="DP100" i="2"/>
  <c r="DO100" i="2"/>
  <c r="DM100" i="2"/>
  <c r="DL100" i="2"/>
  <c r="DK100" i="2"/>
  <c r="DJ100" i="2"/>
  <c r="DI100" i="2"/>
  <c r="DH100" i="2"/>
  <c r="DG100" i="2"/>
  <c r="DF100" i="2"/>
  <c r="DE100" i="2"/>
  <c r="DD100" i="2"/>
  <c r="DC100" i="2"/>
  <c r="DB100" i="2"/>
  <c r="DA100" i="2"/>
  <c r="CZ100" i="2"/>
  <c r="CY100" i="2"/>
  <c r="CW100" i="2"/>
  <c r="CV100" i="2"/>
  <c r="CQ100" i="2"/>
  <c r="BX100" i="2" s="1"/>
  <c r="BV100" i="2"/>
  <c r="BU100" i="2"/>
  <c r="BS100" i="2"/>
  <c r="BR100" i="2"/>
  <c r="BQ100" i="2"/>
  <c r="BP100" i="2"/>
  <c r="BO100" i="2"/>
  <c r="BN100" i="2"/>
  <c r="BM100" i="2"/>
  <c r="BL100" i="2"/>
  <c r="BK100" i="2"/>
  <c r="BJ100" i="2"/>
  <c r="BI100" i="2"/>
  <c r="BH100" i="2"/>
  <c r="BG100" i="2"/>
  <c r="BF100" i="2"/>
  <c r="BE100" i="2"/>
  <c r="BD100" i="2"/>
  <c r="BC100" i="2"/>
  <c r="BB100" i="2"/>
  <c r="AW100" i="2"/>
  <c r="AD100" i="2" s="1"/>
  <c r="Z100" i="2"/>
  <c r="G100" i="2" s="1"/>
  <c r="DP99" i="2"/>
  <c r="DO99" i="2"/>
  <c r="DM99" i="2"/>
  <c r="DL99" i="2"/>
  <c r="DK99" i="2"/>
  <c r="DJ99" i="2"/>
  <c r="DI99" i="2"/>
  <c r="DH99" i="2"/>
  <c r="DG99" i="2"/>
  <c r="DF99" i="2"/>
  <c r="DE99" i="2"/>
  <c r="DD99" i="2"/>
  <c r="DC99" i="2"/>
  <c r="DB99" i="2"/>
  <c r="DA99" i="2"/>
  <c r="CZ99" i="2"/>
  <c r="CY99" i="2"/>
  <c r="CW99" i="2"/>
  <c r="CQ99" i="2"/>
  <c r="BY99" i="2"/>
  <c r="BV99" i="2"/>
  <c r="BU99" i="2"/>
  <c r="BS99" i="2"/>
  <c r="BR99" i="2"/>
  <c r="BQ99" i="2"/>
  <c r="BP99" i="2"/>
  <c r="BO99" i="2"/>
  <c r="BN99" i="2"/>
  <c r="BM99" i="2"/>
  <c r="BL99" i="2"/>
  <c r="BK99" i="2"/>
  <c r="BJ99" i="2"/>
  <c r="BI99" i="2"/>
  <c r="BH99" i="2"/>
  <c r="BG99" i="2"/>
  <c r="BF99" i="2"/>
  <c r="BE99" i="2"/>
  <c r="BC99" i="2"/>
  <c r="AW99" i="2"/>
  <c r="BT99" i="2" s="1"/>
  <c r="AE99" i="2"/>
  <c r="BB99" i="2" s="1"/>
  <c r="Z99" i="2"/>
  <c r="J99" i="2"/>
  <c r="J130" i="2" s="1"/>
  <c r="G99" i="2"/>
  <c r="DR99" i="2" s="1"/>
  <c r="DP98" i="2"/>
  <c r="DO98" i="2"/>
  <c r="DM98" i="2"/>
  <c r="DL98" i="2"/>
  <c r="DK98" i="2"/>
  <c r="DJ98" i="2"/>
  <c r="DI98" i="2"/>
  <c r="DH98" i="2"/>
  <c r="DG98" i="2"/>
  <c r="DF98" i="2"/>
  <c r="DE98" i="2"/>
  <c r="DD98" i="2"/>
  <c r="DC98" i="2"/>
  <c r="DB98" i="2"/>
  <c r="DA98" i="2"/>
  <c r="CZ98" i="2"/>
  <c r="CY98" i="2"/>
  <c r="CW98" i="2"/>
  <c r="CV98" i="2"/>
  <c r="CQ98" i="2"/>
  <c r="BV98" i="2"/>
  <c r="BU98" i="2"/>
  <c r="BS98" i="2"/>
  <c r="BR98" i="2"/>
  <c r="BQ98" i="2"/>
  <c r="BP98" i="2"/>
  <c r="BO98" i="2"/>
  <c r="BN98" i="2"/>
  <c r="BM98" i="2"/>
  <c r="BL98" i="2"/>
  <c r="BK98" i="2"/>
  <c r="BJ98" i="2"/>
  <c r="BI98" i="2"/>
  <c r="BH98" i="2"/>
  <c r="BG98" i="2"/>
  <c r="BF98" i="2"/>
  <c r="BE98" i="2"/>
  <c r="BD98" i="2"/>
  <c r="BC98" i="2"/>
  <c r="BB98" i="2"/>
  <c r="AW98" i="2"/>
  <c r="G98" i="2"/>
  <c r="DR98" i="2" s="1"/>
  <c r="DO97" i="2"/>
  <c r="DN97" i="2"/>
  <c r="DM97" i="2"/>
  <c r="DL97" i="2"/>
  <c r="DK97" i="2"/>
  <c r="DJ97" i="2"/>
  <c r="DI97" i="2"/>
  <c r="DH97" i="2"/>
  <c r="DG97" i="2"/>
  <c r="DF97" i="2"/>
  <c r="DE97" i="2"/>
  <c r="DD97" i="2"/>
  <c r="DC97" i="2"/>
  <c r="DB97" i="2"/>
  <c r="DA97" i="2"/>
  <c r="CZ97" i="2"/>
  <c r="CY97" i="2"/>
  <c r="CX97" i="2"/>
  <c r="CW97" i="2"/>
  <c r="CV97" i="2"/>
  <c r="CS97" i="2"/>
  <c r="BV97" i="2"/>
  <c r="BU97" i="2"/>
  <c r="BS97" i="2"/>
  <c r="BR97" i="2"/>
  <c r="BQ97" i="2"/>
  <c r="BP97" i="2"/>
  <c r="BO97" i="2"/>
  <c r="BN97" i="2"/>
  <c r="BM97" i="2"/>
  <c r="BL97" i="2"/>
  <c r="BK97" i="2"/>
  <c r="BJ97" i="2"/>
  <c r="BI97" i="2"/>
  <c r="BH97" i="2"/>
  <c r="BG97" i="2"/>
  <c r="BF97" i="2"/>
  <c r="BE97" i="2"/>
  <c r="BD97" i="2"/>
  <c r="BC97" i="2"/>
  <c r="BB97" i="2"/>
  <c r="AY97" i="2"/>
  <c r="AD97" i="2" s="1"/>
  <c r="AB97" i="2"/>
  <c r="Z97" i="2"/>
  <c r="DO96" i="2"/>
  <c r="DN96" i="2"/>
  <c r="DL96" i="2"/>
  <c r="DK96" i="2"/>
  <c r="DJ96" i="2"/>
  <c r="DI96" i="2"/>
  <c r="DH96" i="2"/>
  <c r="DG96" i="2"/>
  <c r="DF96" i="2"/>
  <c r="DE96" i="2"/>
  <c r="DD96" i="2"/>
  <c r="DC96" i="2"/>
  <c r="DB96" i="2"/>
  <c r="DA96" i="2"/>
  <c r="CZ96" i="2"/>
  <c r="CY96" i="2"/>
  <c r="CW96" i="2"/>
  <c r="BY96" i="2"/>
  <c r="BU96" i="2"/>
  <c r="BT96" i="2"/>
  <c r="BR96" i="2"/>
  <c r="BQ96" i="2"/>
  <c r="BP96" i="2"/>
  <c r="BO96" i="2"/>
  <c r="BN96" i="2"/>
  <c r="BM96" i="2"/>
  <c r="BL96" i="2"/>
  <c r="BK96" i="2"/>
  <c r="BJ96" i="2"/>
  <c r="BI96" i="2"/>
  <c r="BH96" i="2"/>
  <c r="BG96" i="2"/>
  <c r="BF96" i="2"/>
  <c r="BE96" i="2"/>
  <c r="BD96" i="2"/>
  <c r="BC96" i="2"/>
  <c r="AY96" i="2"/>
  <c r="AV96" i="2"/>
  <c r="AE96" i="2"/>
  <c r="AB96" i="2"/>
  <c r="DO95" i="2"/>
  <c r="DL95" i="2"/>
  <c r="DK95" i="2"/>
  <c r="DJ95" i="2"/>
  <c r="DI95" i="2"/>
  <c r="DH95" i="2"/>
  <c r="DG95" i="2"/>
  <c r="DF95" i="2"/>
  <c r="DE95" i="2"/>
  <c r="DD95" i="2"/>
  <c r="DC95" i="2"/>
  <c r="DB95" i="2"/>
  <c r="DA95" i="2"/>
  <c r="CZ95" i="2"/>
  <c r="CY95" i="2"/>
  <c r="CW95" i="2"/>
  <c r="CS95" i="2"/>
  <c r="CQ95" i="2"/>
  <c r="CA95" i="2"/>
  <c r="CA130" i="2" s="1"/>
  <c r="BY95" i="2"/>
  <c r="BU95" i="2"/>
  <c r="BR95" i="2"/>
  <c r="BQ95" i="2"/>
  <c r="BP95" i="2"/>
  <c r="BO95" i="2"/>
  <c r="BN95" i="2"/>
  <c r="BM95" i="2"/>
  <c r="BL95" i="2"/>
  <c r="BK95" i="2"/>
  <c r="BJ95" i="2"/>
  <c r="BI95" i="2"/>
  <c r="BH95" i="2"/>
  <c r="BG95" i="2"/>
  <c r="BF95" i="2"/>
  <c r="BE95" i="2"/>
  <c r="BC95" i="2"/>
  <c r="BB95" i="2"/>
  <c r="AY95" i="2"/>
  <c r="AW95" i="2"/>
  <c r="AV95" i="2"/>
  <c r="AG95" i="2"/>
  <c r="AG130" i="2" s="1"/>
  <c r="AE95" i="2"/>
  <c r="AB95" i="2"/>
  <c r="Z95" i="2"/>
  <c r="DP94" i="2"/>
  <c r="DO94" i="2"/>
  <c r="DM94" i="2"/>
  <c r="DL94" i="2"/>
  <c r="DK94" i="2"/>
  <c r="DJ94" i="2"/>
  <c r="DI94" i="2"/>
  <c r="DH94" i="2"/>
  <c r="DG94" i="2"/>
  <c r="DF94" i="2"/>
  <c r="DE94" i="2"/>
  <c r="DD94" i="2"/>
  <c r="DC94" i="2"/>
  <c r="DB94" i="2"/>
  <c r="DA94" i="2"/>
  <c r="CZ94" i="2"/>
  <c r="CY94" i="2"/>
  <c r="CW94" i="2"/>
  <c r="CV94" i="2"/>
  <c r="CQ94" i="2"/>
  <c r="BX94" i="2" s="1"/>
  <c r="BV94" i="2"/>
  <c r="BU94" i="2"/>
  <c r="BS94" i="2"/>
  <c r="BR94" i="2"/>
  <c r="BQ94" i="2"/>
  <c r="BP94" i="2"/>
  <c r="BO94" i="2"/>
  <c r="BN94" i="2"/>
  <c r="BM94" i="2"/>
  <c r="BL94" i="2"/>
  <c r="BK94" i="2"/>
  <c r="BJ94" i="2"/>
  <c r="BI94" i="2"/>
  <c r="BH94" i="2"/>
  <c r="BG94" i="2"/>
  <c r="BF94" i="2"/>
  <c r="BE94" i="2"/>
  <c r="BD94" i="2"/>
  <c r="BC94" i="2"/>
  <c r="BB94" i="2"/>
  <c r="AW94" i="2"/>
  <c r="AD94" i="2" s="1"/>
  <c r="Z94" i="2"/>
  <c r="DP93" i="2"/>
  <c r="DO93" i="2"/>
  <c r="DM93" i="2"/>
  <c r="DL93" i="2"/>
  <c r="DK93" i="2"/>
  <c r="DJ93" i="2"/>
  <c r="DI93" i="2"/>
  <c r="DH93" i="2"/>
  <c r="DG93" i="2"/>
  <c r="DF93" i="2"/>
  <c r="DE93" i="2"/>
  <c r="DD93" i="2"/>
  <c r="DC93" i="2"/>
  <c r="DB93" i="2"/>
  <c r="DA93" i="2"/>
  <c r="CZ93" i="2"/>
  <c r="CY93" i="2"/>
  <c r="CW93" i="2"/>
  <c r="CV93" i="2"/>
  <c r="CQ93" i="2"/>
  <c r="BX93" i="2"/>
  <c r="BW93" i="2"/>
  <c r="CT93" i="2" s="1"/>
  <c r="BV93" i="2"/>
  <c r="BU93" i="2"/>
  <c r="BS93" i="2"/>
  <c r="BR93" i="2"/>
  <c r="BQ93" i="2"/>
  <c r="BP93" i="2"/>
  <c r="BO93" i="2"/>
  <c r="BN93" i="2"/>
  <c r="BM93" i="2"/>
  <c r="BL93" i="2"/>
  <c r="BL105" i="2" s="1"/>
  <c r="BK93" i="2"/>
  <c r="BJ93" i="2"/>
  <c r="BI93" i="2"/>
  <c r="BH93" i="2"/>
  <c r="BG93" i="2"/>
  <c r="BG130" i="2" s="1"/>
  <c r="BF93" i="2"/>
  <c r="BE93" i="2"/>
  <c r="BD93" i="2"/>
  <c r="BC93" i="2"/>
  <c r="BB93" i="2"/>
  <c r="AW93" i="2"/>
  <c r="BT93" i="2" s="1"/>
  <c r="Z93" i="2"/>
  <c r="DN93" i="2" s="1"/>
  <c r="G93" i="2"/>
  <c r="DR93" i="2" s="1"/>
  <c r="DP92" i="2"/>
  <c r="DO92" i="2"/>
  <c r="DM92" i="2"/>
  <c r="DL92" i="2"/>
  <c r="DK92" i="2"/>
  <c r="DJ92" i="2"/>
  <c r="DI92" i="2"/>
  <c r="DH92" i="2"/>
  <c r="DG92" i="2"/>
  <c r="DF92" i="2"/>
  <c r="DE92" i="2"/>
  <c r="DD92" i="2"/>
  <c r="DC92" i="2"/>
  <c r="DB92" i="2"/>
  <c r="DA92" i="2"/>
  <c r="CZ92" i="2"/>
  <c r="CY92" i="2"/>
  <c r="CW92" i="2"/>
  <c r="CV92" i="2"/>
  <c r="BX92" i="2"/>
  <c r="BV92" i="2"/>
  <c r="BU92" i="2"/>
  <c r="BS92" i="2"/>
  <c r="BR92" i="2"/>
  <c r="BQ92" i="2"/>
  <c r="BP92" i="2"/>
  <c r="BO92" i="2"/>
  <c r="BN92" i="2"/>
  <c r="BM92" i="2"/>
  <c r="BL92" i="2"/>
  <c r="BK92" i="2"/>
  <c r="BJ92" i="2"/>
  <c r="BI92" i="2"/>
  <c r="BH92" i="2"/>
  <c r="BG92" i="2"/>
  <c r="BF92" i="2"/>
  <c r="BE92" i="2"/>
  <c r="BD92" i="2"/>
  <c r="BC92" i="2"/>
  <c r="BB92" i="2"/>
  <c r="AD92" i="2"/>
  <c r="Z92" i="2"/>
  <c r="DL91" i="2"/>
  <c r="CR91" i="2"/>
  <c r="CQ91" i="2"/>
  <c r="CO91" i="2"/>
  <c r="CL91" i="2"/>
  <c r="CK91" i="2"/>
  <c r="CJ91" i="2"/>
  <c r="CI91" i="2"/>
  <c r="CH91" i="2"/>
  <c r="CG91" i="2"/>
  <c r="CF91" i="2"/>
  <c r="CE91" i="2"/>
  <c r="CD91" i="2"/>
  <c r="CC91" i="2"/>
  <c r="CB91" i="2"/>
  <c r="CA91" i="2"/>
  <c r="BY91" i="2"/>
  <c r="AX91" i="2"/>
  <c r="AW91" i="2"/>
  <c r="AU91" i="2"/>
  <c r="AR91" i="2"/>
  <c r="AQ91" i="2"/>
  <c r="AP91" i="2"/>
  <c r="AO91" i="2"/>
  <c r="AN91" i="2"/>
  <c r="AM91" i="2"/>
  <c r="AL91" i="2"/>
  <c r="AK91" i="2"/>
  <c r="AJ91" i="2"/>
  <c r="AH91" i="2"/>
  <c r="AG91" i="2"/>
  <c r="AE91" i="2"/>
  <c r="AA91" i="2"/>
  <c r="Z91" i="2"/>
  <c r="Y91" i="2"/>
  <c r="X91" i="2"/>
  <c r="W91" i="2"/>
  <c r="V91" i="2"/>
  <c r="U91" i="2"/>
  <c r="T91" i="2"/>
  <c r="S91" i="2"/>
  <c r="R91" i="2"/>
  <c r="Q91" i="2"/>
  <c r="P91" i="2"/>
  <c r="O91" i="2"/>
  <c r="N91" i="2"/>
  <c r="M91" i="2"/>
  <c r="L91" i="2"/>
  <c r="K91" i="2"/>
  <c r="J91" i="2"/>
  <c r="I91" i="2"/>
  <c r="H91" i="2"/>
  <c r="DO90" i="2"/>
  <c r="DN90" i="2"/>
  <c r="DM90" i="2"/>
  <c r="DL90" i="2"/>
  <c r="DK90" i="2"/>
  <c r="DJ90" i="2"/>
  <c r="DI90" i="2"/>
  <c r="DH90" i="2"/>
  <c r="DG90" i="2"/>
  <c r="DF90" i="2"/>
  <c r="DE90" i="2"/>
  <c r="DD90" i="2"/>
  <c r="DC90" i="2"/>
  <c r="DB90" i="2"/>
  <c r="DA90" i="2"/>
  <c r="CZ90" i="2"/>
  <c r="CY90" i="2"/>
  <c r="CW90" i="2"/>
  <c r="CV90" i="2"/>
  <c r="CS90" i="2"/>
  <c r="BX90" i="2" s="1"/>
  <c r="BU90" i="2"/>
  <c r="BT90" i="2"/>
  <c r="BS90" i="2"/>
  <c r="BR90" i="2"/>
  <c r="BQ90" i="2"/>
  <c r="BP90" i="2"/>
  <c r="BO90" i="2"/>
  <c r="BN90" i="2"/>
  <c r="BM90" i="2"/>
  <c r="BL90" i="2"/>
  <c r="BK90" i="2"/>
  <c r="BJ90" i="2"/>
  <c r="BI90" i="2"/>
  <c r="BH90" i="2"/>
  <c r="BG90" i="2"/>
  <c r="BF90" i="2"/>
  <c r="BE90" i="2"/>
  <c r="BD90" i="2"/>
  <c r="BC90" i="2"/>
  <c r="BB90" i="2"/>
  <c r="AY90" i="2"/>
  <c r="AD90" i="2"/>
  <c r="AB90" i="2"/>
  <c r="DO89" i="2"/>
  <c r="DN89" i="2"/>
  <c r="DM89" i="2"/>
  <c r="DL89" i="2"/>
  <c r="DK89" i="2"/>
  <c r="DJ89" i="2"/>
  <c r="DI89" i="2"/>
  <c r="DH89" i="2"/>
  <c r="DG89" i="2"/>
  <c r="DF89" i="2"/>
  <c r="DE89" i="2"/>
  <c r="DD89" i="2"/>
  <c r="DC89" i="2"/>
  <c r="DB89" i="2"/>
  <c r="DA89" i="2"/>
  <c r="CZ89" i="2"/>
  <c r="CY89" i="2"/>
  <c r="CV89" i="2"/>
  <c r="CS89" i="2"/>
  <c r="BZ89" i="2"/>
  <c r="BU89" i="2"/>
  <c r="BT89" i="2"/>
  <c r="BS89" i="2"/>
  <c r="BR89" i="2"/>
  <c r="BQ89" i="2"/>
  <c r="BP89" i="2"/>
  <c r="BO89" i="2"/>
  <c r="BN89" i="2"/>
  <c r="BM89" i="2"/>
  <c r="BL89" i="2"/>
  <c r="BK89" i="2"/>
  <c r="BJ89" i="2"/>
  <c r="BI89" i="2"/>
  <c r="BH89" i="2"/>
  <c r="BG89" i="2"/>
  <c r="BF89" i="2"/>
  <c r="BE89" i="2"/>
  <c r="BD89" i="2"/>
  <c r="BB89" i="2"/>
  <c r="AY89" i="2"/>
  <c r="BV89" i="2" s="1"/>
  <c r="AF89" i="2"/>
  <c r="AB89" i="2"/>
  <c r="I89" i="2"/>
  <c r="CW89" i="2" s="1"/>
  <c r="DR88" i="2"/>
  <c r="DP88" i="2"/>
  <c r="DO88" i="2"/>
  <c r="DN88" i="2"/>
  <c r="DM88" i="2"/>
  <c r="DL88" i="2"/>
  <c r="DK88" i="2"/>
  <c r="DJ88" i="2"/>
  <c r="DI88" i="2"/>
  <c r="DH88" i="2"/>
  <c r="DG88" i="2"/>
  <c r="DF88" i="2"/>
  <c r="DE88" i="2"/>
  <c r="DD88" i="2"/>
  <c r="DC88" i="2"/>
  <c r="DB88" i="2"/>
  <c r="DA88" i="2"/>
  <c r="CZ88" i="2"/>
  <c r="CY88" i="2"/>
  <c r="CV88" i="2"/>
  <c r="BZ88" i="2"/>
  <c r="CW88" i="2" s="1"/>
  <c r="BV88" i="2"/>
  <c r="BU88" i="2"/>
  <c r="BT88" i="2"/>
  <c r="BS88" i="2"/>
  <c r="BR88" i="2"/>
  <c r="BQ88" i="2"/>
  <c r="BP88" i="2"/>
  <c r="BO88" i="2"/>
  <c r="BN88" i="2"/>
  <c r="BM88" i="2"/>
  <c r="BL88" i="2"/>
  <c r="BK88" i="2"/>
  <c r="BJ88" i="2"/>
  <c r="BI88" i="2"/>
  <c r="BH88" i="2"/>
  <c r="BG88" i="2"/>
  <c r="BF88" i="2"/>
  <c r="BE88" i="2"/>
  <c r="BD88" i="2"/>
  <c r="BB88" i="2"/>
  <c r="AF88" i="2"/>
  <c r="G88" i="2"/>
  <c r="DR87" i="2"/>
  <c r="DP87" i="2"/>
  <c r="DO87" i="2"/>
  <c r="DN87" i="2"/>
  <c r="DM87" i="2"/>
  <c r="DL87" i="2"/>
  <c r="DK87" i="2"/>
  <c r="DJ87" i="2"/>
  <c r="DI87" i="2"/>
  <c r="DH87" i="2"/>
  <c r="DG87" i="2"/>
  <c r="DF87" i="2"/>
  <c r="DE87" i="2"/>
  <c r="DD87" i="2"/>
  <c r="DC87" i="2"/>
  <c r="DB87" i="2"/>
  <c r="DA87" i="2"/>
  <c r="CZ87" i="2"/>
  <c r="CY87" i="2"/>
  <c r="CW87" i="2"/>
  <c r="CV87" i="2"/>
  <c r="CU87" i="2" s="1"/>
  <c r="DT87" i="2" s="1"/>
  <c r="CT87" i="2"/>
  <c r="BX87" i="2"/>
  <c r="BW87" i="2"/>
  <c r="BV87" i="2"/>
  <c r="BU87" i="2"/>
  <c r="BT87" i="2"/>
  <c r="BS87" i="2"/>
  <c r="BR87" i="2"/>
  <c r="BQ87" i="2"/>
  <c r="BP87" i="2"/>
  <c r="BO87" i="2"/>
  <c r="BN87" i="2"/>
  <c r="BM87" i="2"/>
  <c r="BL87" i="2"/>
  <c r="BK87" i="2"/>
  <c r="BJ87" i="2"/>
  <c r="BI87" i="2"/>
  <c r="BH87" i="2"/>
  <c r="BG87" i="2"/>
  <c r="BE87" i="2"/>
  <c r="BD87" i="2"/>
  <c r="BC87" i="2"/>
  <c r="BB87" i="2"/>
  <c r="AI87" i="2"/>
  <c r="G87" i="2"/>
  <c r="DP86" i="2"/>
  <c r="DO86" i="2"/>
  <c r="DN86" i="2"/>
  <c r="DM86" i="2"/>
  <c r="DL86" i="2"/>
  <c r="DK86" i="2"/>
  <c r="DJ86" i="2"/>
  <c r="DI86" i="2"/>
  <c r="DH86" i="2"/>
  <c r="DG86" i="2"/>
  <c r="DF86" i="2"/>
  <c r="DE86" i="2"/>
  <c r="DD86" i="2"/>
  <c r="DC86" i="2"/>
  <c r="DB86" i="2"/>
  <c r="DA86" i="2"/>
  <c r="CZ86" i="2"/>
  <c r="CY86" i="2"/>
  <c r="CV86" i="2"/>
  <c r="BZ86" i="2"/>
  <c r="BX86" i="2" s="1"/>
  <c r="BV86" i="2"/>
  <c r="BU86" i="2"/>
  <c r="BT86" i="2"/>
  <c r="BS86" i="2"/>
  <c r="BR86" i="2"/>
  <c r="BQ86" i="2"/>
  <c r="BP86" i="2"/>
  <c r="BO86" i="2"/>
  <c r="BN86" i="2"/>
  <c r="BM86" i="2"/>
  <c r="BL86" i="2"/>
  <c r="BK86" i="2"/>
  <c r="BJ86" i="2"/>
  <c r="BI86" i="2"/>
  <c r="BH86" i="2"/>
  <c r="BG86" i="2"/>
  <c r="BF86" i="2"/>
  <c r="BE86" i="2"/>
  <c r="BD86" i="2"/>
  <c r="BB86" i="2"/>
  <c r="AF86" i="2"/>
  <c r="AD86" i="2" s="1"/>
  <c r="I86" i="2"/>
  <c r="DP85" i="2"/>
  <c r="DO85" i="2"/>
  <c r="DN85" i="2"/>
  <c r="DM85" i="2"/>
  <c r="DL85" i="2"/>
  <c r="DJ85" i="2"/>
  <c r="DI85" i="2"/>
  <c r="DH85" i="2"/>
  <c r="DG85" i="2"/>
  <c r="DF85" i="2"/>
  <c r="DE85" i="2"/>
  <c r="DD85" i="2"/>
  <c r="DC85" i="2"/>
  <c r="DB85" i="2"/>
  <c r="DA85" i="2"/>
  <c r="CZ85" i="2"/>
  <c r="CY85" i="2"/>
  <c r="CW85" i="2"/>
  <c r="CV85" i="2"/>
  <c r="CN85" i="2"/>
  <c r="BX85" i="2" s="1"/>
  <c r="BV85" i="2"/>
  <c r="BU85" i="2"/>
  <c r="BT85" i="2"/>
  <c r="BS85" i="2"/>
  <c r="BR85" i="2"/>
  <c r="BP85" i="2"/>
  <c r="BO85" i="2"/>
  <c r="BN85" i="2"/>
  <c r="BM85" i="2"/>
  <c r="BL85" i="2"/>
  <c r="BK85" i="2"/>
  <c r="BJ85" i="2"/>
  <c r="BI85" i="2"/>
  <c r="BH85" i="2"/>
  <c r="BG85" i="2"/>
  <c r="BF85" i="2"/>
  <c r="BE85" i="2"/>
  <c r="BD85" i="2"/>
  <c r="BC85" i="2"/>
  <c r="BB85" i="2"/>
  <c r="AT85" i="2"/>
  <c r="BQ85" i="2" s="1"/>
  <c r="G85" i="2"/>
  <c r="DR85" i="2" s="1"/>
  <c r="DP84" i="2"/>
  <c r="DO84" i="2"/>
  <c r="DN84" i="2"/>
  <c r="DM84" i="2"/>
  <c r="DL84" i="2"/>
  <c r="DK84" i="2"/>
  <c r="DJ84" i="2"/>
  <c r="DI84" i="2"/>
  <c r="DH84" i="2"/>
  <c r="DG84" i="2"/>
  <c r="DF84" i="2"/>
  <c r="DE84" i="2"/>
  <c r="DD84" i="2"/>
  <c r="DC84" i="2"/>
  <c r="DB84" i="2"/>
  <c r="DA84" i="2"/>
  <c r="CZ84" i="2"/>
  <c r="CY84" i="2"/>
  <c r="CV84" i="2"/>
  <c r="BZ84" i="2"/>
  <c r="BV84" i="2"/>
  <c r="BU84" i="2"/>
  <c r="BT84" i="2"/>
  <c r="BS84" i="2"/>
  <c r="BR84" i="2"/>
  <c r="BQ84" i="2"/>
  <c r="BP84" i="2"/>
  <c r="BO84" i="2"/>
  <c r="BN84" i="2"/>
  <c r="BM84" i="2"/>
  <c r="BL84" i="2"/>
  <c r="BK84" i="2"/>
  <c r="BJ84" i="2"/>
  <c r="BI84" i="2"/>
  <c r="BH84" i="2"/>
  <c r="BG84" i="2"/>
  <c r="BF84" i="2"/>
  <c r="BE84" i="2"/>
  <c r="BD84" i="2"/>
  <c r="BB84" i="2"/>
  <c r="AF84" i="2"/>
  <c r="G84" i="2"/>
  <c r="DR84" i="2" s="1"/>
  <c r="DR83" i="2"/>
  <c r="DP83" i="2"/>
  <c r="DO83" i="2"/>
  <c r="DN83" i="2"/>
  <c r="DM83" i="2"/>
  <c r="DL83" i="2"/>
  <c r="DK83" i="2"/>
  <c r="DJ83" i="2"/>
  <c r="DI83" i="2"/>
  <c r="DH83" i="2"/>
  <c r="DG83" i="2"/>
  <c r="DF83" i="2"/>
  <c r="DE83" i="2"/>
  <c r="DD83" i="2"/>
  <c r="DC83" i="2"/>
  <c r="DB83" i="2"/>
  <c r="DA83" i="2"/>
  <c r="CZ83" i="2"/>
  <c r="CY83" i="2"/>
  <c r="CV83" i="2"/>
  <c r="CU83" i="2" s="1"/>
  <c r="BZ83" i="2"/>
  <c r="CW83" i="2" s="1"/>
  <c r="BV83" i="2"/>
  <c r="BU83" i="2"/>
  <c r="BT83" i="2"/>
  <c r="BS83" i="2"/>
  <c r="BR83" i="2"/>
  <c r="BQ83" i="2"/>
  <c r="BP83" i="2"/>
  <c r="BO83" i="2"/>
  <c r="BN83" i="2"/>
  <c r="BM83" i="2"/>
  <c r="BL83" i="2"/>
  <c r="BK83" i="2"/>
  <c r="BJ83" i="2"/>
  <c r="BI83" i="2"/>
  <c r="BH83" i="2"/>
  <c r="BG83" i="2"/>
  <c r="BF83" i="2"/>
  <c r="BE83" i="2"/>
  <c r="BD83" i="2"/>
  <c r="BB83" i="2"/>
  <c r="AF83" i="2"/>
  <c r="BC83" i="2" s="1"/>
  <c r="AD83" i="2"/>
  <c r="G83" i="2"/>
  <c r="DR82" i="2"/>
  <c r="DP82" i="2"/>
  <c r="DO82" i="2"/>
  <c r="DN82" i="2"/>
  <c r="DM82" i="2"/>
  <c r="DL82" i="2"/>
  <c r="DK82" i="2"/>
  <c r="DJ82" i="2"/>
  <c r="DI82" i="2"/>
  <c r="DH82" i="2"/>
  <c r="DG82" i="2"/>
  <c r="DF82" i="2"/>
  <c r="DE82" i="2"/>
  <c r="DD82" i="2"/>
  <c r="DC82" i="2"/>
  <c r="DB82" i="2"/>
  <c r="DA82" i="2"/>
  <c r="CZ82" i="2"/>
  <c r="CY82" i="2"/>
  <c r="CV82" i="2"/>
  <c r="BZ82" i="2"/>
  <c r="BV82" i="2"/>
  <c r="BU82" i="2"/>
  <c r="BT82" i="2"/>
  <c r="BS82" i="2"/>
  <c r="BR82" i="2"/>
  <c r="BQ82" i="2"/>
  <c r="BP82" i="2"/>
  <c r="BO82" i="2"/>
  <c r="BN82" i="2"/>
  <c r="BM82" i="2"/>
  <c r="BL82" i="2"/>
  <c r="BK82" i="2"/>
  <c r="BJ82" i="2"/>
  <c r="BI82" i="2"/>
  <c r="BH82" i="2"/>
  <c r="BG82" i="2"/>
  <c r="BF82" i="2"/>
  <c r="BE82" i="2"/>
  <c r="BD82" i="2"/>
  <c r="BB82" i="2"/>
  <c r="AF82" i="2"/>
  <c r="BC82" i="2" s="1"/>
  <c r="BA82" i="2" s="1"/>
  <c r="G82" i="2"/>
  <c r="DO81" i="2"/>
  <c r="DN81" i="2"/>
  <c r="DM81" i="2"/>
  <c r="DL81" i="2"/>
  <c r="DK81" i="2"/>
  <c r="DJ81" i="2"/>
  <c r="DI81" i="2"/>
  <c r="DH81" i="2"/>
  <c r="DG81" i="2"/>
  <c r="DF81" i="2"/>
  <c r="DE81" i="2"/>
  <c r="DD81" i="2"/>
  <c r="DC81" i="2"/>
  <c r="DB81" i="2"/>
  <c r="DA81" i="2"/>
  <c r="CZ81" i="2"/>
  <c r="CY81" i="2"/>
  <c r="CW81" i="2"/>
  <c r="CV81" i="2"/>
  <c r="CS81" i="2"/>
  <c r="BU81" i="2"/>
  <c r="BT81" i="2"/>
  <c r="BR81" i="2"/>
  <c r="BQ81" i="2"/>
  <c r="BP81" i="2"/>
  <c r="BO81" i="2"/>
  <c r="BN81" i="2"/>
  <c r="BM81" i="2"/>
  <c r="BL81" i="2"/>
  <c r="BK81" i="2"/>
  <c r="BJ81" i="2"/>
  <c r="BI81" i="2"/>
  <c r="BH81" i="2"/>
  <c r="BG81" i="2"/>
  <c r="BF81" i="2"/>
  <c r="BE81" i="2"/>
  <c r="BD81" i="2"/>
  <c r="BC81" i="2"/>
  <c r="BB81" i="2"/>
  <c r="AY81" i="2"/>
  <c r="BV81" i="2" s="1"/>
  <c r="AV81" i="2"/>
  <c r="BS81" i="2" s="1"/>
  <c r="AB81" i="2"/>
  <c r="G81" i="2"/>
  <c r="DR81" i="2" s="1"/>
  <c r="DP80" i="2"/>
  <c r="DO80" i="2"/>
  <c r="DN80" i="2"/>
  <c r="DM80" i="2"/>
  <c r="DL80" i="2"/>
  <c r="DJ80" i="2"/>
  <c r="DI80" i="2"/>
  <c r="DH80" i="2"/>
  <c r="DG80" i="2"/>
  <c r="DF80" i="2"/>
  <c r="DE80" i="2"/>
  <c r="DD80" i="2"/>
  <c r="DC80" i="2"/>
  <c r="DB80" i="2"/>
  <c r="DA80" i="2"/>
  <c r="CZ80" i="2"/>
  <c r="CY80" i="2"/>
  <c r="CW80" i="2"/>
  <c r="CV80" i="2"/>
  <c r="CN80" i="2"/>
  <c r="BX80" i="2" s="1"/>
  <c r="BW80" i="2" s="1"/>
  <c r="CT80" i="2" s="1"/>
  <c r="BV80" i="2"/>
  <c r="BU80" i="2"/>
  <c r="BT80" i="2"/>
  <c r="BS80" i="2"/>
  <c r="BR80" i="2"/>
  <c r="BP80" i="2"/>
  <c r="BO80" i="2"/>
  <c r="BN80" i="2"/>
  <c r="BM80" i="2"/>
  <c r="BL80" i="2"/>
  <c r="BK80" i="2"/>
  <c r="BJ80" i="2"/>
  <c r="BI80" i="2"/>
  <c r="BH80" i="2"/>
  <c r="BG80" i="2"/>
  <c r="BF80" i="2"/>
  <c r="BE80" i="2"/>
  <c r="BD80" i="2"/>
  <c r="BC80" i="2"/>
  <c r="BB80" i="2"/>
  <c r="AT80" i="2"/>
  <c r="AB80" i="2"/>
  <c r="G80" i="2"/>
  <c r="DR80" i="2" s="1"/>
  <c r="DP79" i="2"/>
  <c r="DO79" i="2"/>
  <c r="DN79" i="2"/>
  <c r="DM79" i="2"/>
  <c r="DL79" i="2"/>
  <c r="DJ79" i="2"/>
  <c r="DI79" i="2"/>
  <c r="DH79" i="2"/>
  <c r="DG79" i="2"/>
  <c r="DF79" i="2"/>
  <c r="DE79" i="2"/>
  <c r="DD79" i="2"/>
  <c r="DC79" i="2"/>
  <c r="DB79" i="2"/>
  <c r="DA79" i="2"/>
  <c r="CZ79" i="2"/>
  <c r="CY79" i="2"/>
  <c r="CW79" i="2"/>
  <c r="CV79" i="2"/>
  <c r="CS79" i="2"/>
  <c r="CN79" i="2"/>
  <c r="DK79" i="2" s="1"/>
  <c r="BU79" i="2"/>
  <c r="BT79" i="2"/>
  <c r="BS79" i="2"/>
  <c r="BR79" i="2"/>
  <c r="BP79" i="2"/>
  <c r="BO79" i="2"/>
  <c r="BN79" i="2"/>
  <c r="BM79" i="2"/>
  <c r="BL79" i="2"/>
  <c r="BK79" i="2"/>
  <c r="BJ79" i="2"/>
  <c r="BI79" i="2"/>
  <c r="BH79" i="2"/>
  <c r="BG79" i="2"/>
  <c r="BF79" i="2"/>
  <c r="BE79" i="2"/>
  <c r="BD79" i="2"/>
  <c r="BC79" i="2"/>
  <c r="BB79" i="2"/>
  <c r="AY79" i="2"/>
  <c r="BV79" i="2" s="1"/>
  <c r="AT79" i="2"/>
  <c r="BQ79" i="2" s="1"/>
  <c r="BA79" i="2" s="1"/>
  <c r="AB79" i="2"/>
  <c r="G79" i="2"/>
  <c r="DR79" i="2" s="1"/>
  <c r="DR78" i="2"/>
  <c r="DP78" i="2"/>
  <c r="DO78" i="2"/>
  <c r="DN78" i="2"/>
  <c r="DL78" i="2"/>
  <c r="DK78" i="2"/>
  <c r="DJ78" i="2"/>
  <c r="DI78" i="2"/>
  <c r="DH78" i="2"/>
  <c r="DG78" i="2"/>
  <c r="DF78" i="2"/>
  <c r="DE78" i="2"/>
  <c r="DD78" i="2"/>
  <c r="DC78" i="2"/>
  <c r="DB78" i="2"/>
  <c r="DA78" i="2"/>
  <c r="CZ78" i="2"/>
  <c r="CY78" i="2"/>
  <c r="CW78" i="2"/>
  <c r="CV78" i="2"/>
  <c r="CP78" i="2"/>
  <c r="DM78" i="2" s="1"/>
  <c r="BX78" i="2"/>
  <c r="BW78" i="2" s="1"/>
  <c r="CT78" i="2" s="1"/>
  <c r="BV78" i="2"/>
  <c r="BU78" i="2"/>
  <c r="BT78" i="2"/>
  <c r="BR78" i="2"/>
  <c r="BQ78" i="2"/>
  <c r="BP78" i="2"/>
  <c r="BO78" i="2"/>
  <c r="BN78" i="2"/>
  <c r="BM78" i="2"/>
  <c r="BL78" i="2"/>
  <c r="BK78" i="2"/>
  <c r="BJ78" i="2"/>
  <c r="BI78" i="2"/>
  <c r="BH78" i="2"/>
  <c r="BG78" i="2"/>
  <c r="BF78" i="2"/>
  <c r="BE78" i="2"/>
  <c r="BD78" i="2"/>
  <c r="BC78" i="2"/>
  <c r="BB78" i="2"/>
  <c r="AV78" i="2"/>
  <c r="G78" i="2"/>
  <c r="DP77" i="2"/>
  <c r="DO77" i="2"/>
  <c r="DN77" i="2"/>
  <c r="DM77" i="2"/>
  <c r="DL77" i="2"/>
  <c r="DK77" i="2"/>
  <c r="DI77" i="2"/>
  <c r="DH77" i="2"/>
  <c r="DG77" i="2"/>
  <c r="DF77" i="2"/>
  <c r="DE77" i="2"/>
  <c r="DD77" i="2"/>
  <c r="DC77" i="2"/>
  <c r="DB77" i="2"/>
  <c r="DA77" i="2"/>
  <c r="CZ77" i="2"/>
  <c r="CY77" i="2"/>
  <c r="CW77" i="2"/>
  <c r="CV77" i="2"/>
  <c r="CM77" i="2"/>
  <c r="BX77" i="2" s="1"/>
  <c r="BW77" i="2" s="1"/>
  <c r="CT77" i="2" s="1"/>
  <c r="BV77" i="2"/>
  <c r="BU77" i="2"/>
  <c r="BT77" i="2"/>
  <c r="BS77" i="2"/>
  <c r="BR77" i="2"/>
  <c r="BQ77" i="2"/>
  <c r="BO77" i="2"/>
  <c r="BN77" i="2"/>
  <c r="BM77" i="2"/>
  <c r="BL77" i="2"/>
  <c r="BK77" i="2"/>
  <c r="BJ77" i="2"/>
  <c r="BI77" i="2"/>
  <c r="BH77" i="2"/>
  <c r="BG77" i="2"/>
  <c r="BF77" i="2"/>
  <c r="BE77" i="2"/>
  <c r="BD77" i="2"/>
  <c r="BC77" i="2"/>
  <c r="BB77" i="2"/>
  <c r="AS77" i="2"/>
  <c r="AS91" i="2" s="1"/>
  <c r="G77" i="2"/>
  <c r="DR77" i="2" s="1"/>
  <c r="DP76" i="2"/>
  <c r="DO76" i="2"/>
  <c r="DN76" i="2"/>
  <c r="DL76" i="2"/>
  <c r="DK76" i="2"/>
  <c r="DJ76" i="2"/>
  <c r="DI76" i="2"/>
  <c r="DH76" i="2"/>
  <c r="DG76" i="2"/>
  <c r="DF76" i="2"/>
  <c r="DE76" i="2"/>
  <c r="DD76" i="2"/>
  <c r="DC76" i="2"/>
  <c r="DB76" i="2"/>
  <c r="DA76" i="2"/>
  <c r="CZ76" i="2"/>
  <c r="CY76" i="2"/>
  <c r="CV76" i="2"/>
  <c r="CP76" i="2"/>
  <c r="BZ76" i="2"/>
  <c r="BV76" i="2"/>
  <c r="BU76" i="2"/>
  <c r="BT76" i="2"/>
  <c r="BR76" i="2"/>
  <c r="BQ76" i="2"/>
  <c r="BP76" i="2"/>
  <c r="BO76" i="2"/>
  <c r="BN76" i="2"/>
  <c r="BM76" i="2"/>
  <c r="BL76" i="2"/>
  <c r="BL91" i="2" s="1"/>
  <c r="BK76" i="2"/>
  <c r="BJ76" i="2"/>
  <c r="BI76" i="2"/>
  <c r="BH76" i="2"/>
  <c r="BG76" i="2"/>
  <c r="BF76" i="2"/>
  <c r="BE76" i="2"/>
  <c r="BD76" i="2"/>
  <c r="BD91" i="2" s="1"/>
  <c r="BB76" i="2"/>
  <c r="AV76" i="2"/>
  <c r="BS76" i="2" s="1"/>
  <c r="AF76" i="2"/>
  <c r="BC76" i="2" s="1"/>
  <c r="G76" i="2"/>
  <c r="DR76" i="2" s="1"/>
  <c r="DR75" i="2"/>
  <c r="DP75" i="2"/>
  <c r="DO75" i="2"/>
  <c r="DN75" i="2"/>
  <c r="DM75" i="2"/>
  <c r="DL75" i="2"/>
  <c r="DJ75" i="2"/>
  <c r="DI75" i="2"/>
  <c r="DH75" i="2"/>
  <c r="DG75" i="2"/>
  <c r="DF75" i="2"/>
  <c r="DE75" i="2"/>
  <c r="DD75" i="2"/>
  <c r="DC75" i="2"/>
  <c r="DB75" i="2"/>
  <c r="DA75" i="2"/>
  <c r="CZ75" i="2"/>
  <c r="CY75" i="2"/>
  <c r="CW75" i="2"/>
  <c r="CV75" i="2"/>
  <c r="CN75" i="2"/>
  <c r="BV75" i="2"/>
  <c r="BU75" i="2"/>
  <c r="BT75" i="2"/>
  <c r="BT91" i="2" s="1"/>
  <c r="BS75" i="2"/>
  <c r="BR75" i="2"/>
  <c r="BP75" i="2"/>
  <c r="BO75" i="2"/>
  <c r="BN75" i="2"/>
  <c r="BM75" i="2"/>
  <c r="BL75" i="2"/>
  <c r="BK75" i="2"/>
  <c r="BJ75" i="2"/>
  <c r="BI75" i="2"/>
  <c r="BH75" i="2"/>
  <c r="BG75" i="2"/>
  <c r="BF75" i="2"/>
  <c r="BE75" i="2"/>
  <c r="BD75" i="2"/>
  <c r="BC75" i="2"/>
  <c r="BB75" i="2"/>
  <c r="AT75" i="2"/>
  <c r="G75" i="2"/>
  <c r="DR74" i="2"/>
  <c r="DO74" i="2"/>
  <c r="DN74" i="2"/>
  <c r="DM74" i="2"/>
  <c r="DL74" i="2"/>
  <c r="DK74" i="2"/>
  <c r="DJ74" i="2"/>
  <c r="DI74" i="2"/>
  <c r="DH74" i="2"/>
  <c r="DG74" i="2"/>
  <c r="DF74" i="2"/>
  <c r="DE74" i="2"/>
  <c r="DD74" i="2"/>
  <c r="DC74" i="2"/>
  <c r="DB74" i="2"/>
  <c r="DA74" i="2"/>
  <c r="CZ74" i="2"/>
  <c r="CY74" i="2"/>
  <c r="CW74" i="2"/>
  <c r="CV74" i="2"/>
  <c r="CS74" i="2"/>
  <c r="DP74" i="2" s="1"/>
  <c r="BX74" i="2"/>
  <c r="BW74" i="2" s="1"/>
  <c r="CT74" i="2" s="1"/>
  <c r="BV74" i="2"/>
  <c r="BA74" i="2" s="1"/>
  <c r="BU74" i="2"/>
  <c r="BT74" i="2"/>
  <c r="BS74" i="2"/>
  <c r="BR74" i="2"/>
  <c r="BQ74" i="2"/>
  <c r="BP74" i="2"/>
  <c r="BO74" i="2"/>
  <c r="BN74" i="2"/>
  <c r="BM74" i="2"/>
  <c r="BL74" i="2"/>
  <c r="BK74" i="2"/>
  <c r="BJ74" i="2"/>
  <c r="BI74" i="2"/>
  <c r="BI91" i="2" s="1"/>
  <c r="BH74" i="2"/>
  <c r="BG74" i="2"/>
  <c r="BF74" i="2"/>
  <c r="BE74" i="2"/>
  <c r="BD74" i="2"/>
  <c r="BC74" i="2"/>
  <c r="BB74" i="2"/>
  <c r="BB91" i="2" s="1"/>
  <c r="AY74" i="2"/>
  <c r="AD74" i="2" s="1"/>
  <c r="AC74" i="2" s="1"/>
  <c r="AZ74" i="2" s="1"/>
  <c r="AB74" i="2"/>
  <c r="G74" i="2"/>
  <c r="DP73" i="2"/>
  <c r="DO73" i="2"/>
  <c r="DN73" i="2"/>
  <c r="DM73" i="2"/>
  <c r="DL73" i="2"/>
  <c r="DK73" i="2"/>
  <c r="DJ73" i="2"/>
  <c r="DI73" i="2"/>
  <c r="DH73" i="2"/>
  <c r="DG73" i="2"/>
  <c r="DF73" i="2"/>
  <c r="DE73" i="2"/>
  <c r="DD73" i="2"/>
  <c r="DC73" i="2"/>
  <c r="DB73" i="2"/>
  <c r="DA73" i="2"/>
  <c r="CZ73" i="2"/>
  <c r="CY73" i="2"/>
  <c r="CV73" i="2"/>
  <c r="BX73" i="2"/>
  <c r="BV73" i="2"/>
  <c r="BU73" i="2"/>
  <c r="BT73" i="2"/>
  <c r="BS73" i="2"/>
  <c r="BR73" i="2"/>
  <c r="BQ73" i="2"/>
  <c r="BP73" i="2"/>
  <c r="BO73" i="2"/>
  <c r="BN73" i="2"/>
  <c r="BM73" i="2"/>
  <c r="BL73" i="2"/>
  <c r="BK73" i="2"/>
  <c r="BJ73" i="2"/>
  <c r="BI73" i="2"/>
  <c r="BH73" i="2"/>
  <c r="BG73" i="2"/>
  <c r="BF73" i="2"/>
  <c r="BE73" i="2"/>
  <c r="BD73" i="2"/>
  <c r="BB73" i="2"/>
  <c r="AD73" i="2"/>
  <c r="I73" i="2"/>
  <c r="G73" i="2"/>
  <c r="DO72" i="2"/>
  <c r="DN72" i="2"/>
  <c r="DM72" i="2"/>
  <c r="DL72" i="2"/>
  <c r="DK72" i="2"/>
  <c r="DJ72" i="2"/>
  <c r="DI72" i="2"/>
  <c r="DH72" i="2"/>
  <c r="DG72" i="2"/>
  <c r="DF72" i="2"/>
  <c r="DE72" i="2"/>
  <c r="DD72" i="2"/>
  <c r="DC72" i="2"/>
  <c r="DB72" i="2"/>
  <c r="DA72" i="2"/>
  <c r="CZ72" i="2"/>
  <c r="CY72" i="2"/>
  <c r="CV72" i="2"/>
  <c r="BZ72" i="2"/>
  <c r="CW72" i="2" s="1"/>
  <c r="BU72" i="2"/>
  <c r="BT72" i="2"/>
  <c r="BS72" i="2"/>
  <c r="BR72" i="2"/>
  <c r="BQ72" i="2"/>
  <c r="BP72" i="2"/>
  <c r="BO72" i="2"/>
  <c r="BN72" i="2"/>
  <c r="BN134" i="2" s="1"/>
  <c r="BM72" i="2"/>
  <c r="BL72" i="2"/>
  <c r="BK72" i="2"/>
  <c r="BJ72" i="2"/>
  <c r="BJ91" i="2" s="1"/>
  <c r="BI72" i="2"/>
  <c r="BH72" i="2"/>
  <c r="BG72" i="2"/>
  <c r="BF72" i="2"/>
  <c r="BE72" i="2"/>
  <c r="BD72" i="2"/>
  <c r="BB72" i="2"/>
  <c r="AY72" i="2"/>
  <c r="AF72" i="2"/>
  <c r="BC72" i="2" s="1"/>
  <c r="AD72" i="2"/>
  <c r="AB72" i="2"/>
  <c r="AB91" i="2" s="1"/>
  <c r="CQ71" i="2"/>
  <c r="CO71" i="2"/>
  <c r="CL71" i="2"/>
  <c r="CK71" i="2"/>
  <c r="CJ71" i="2"/>
  <c r="CG71" i="2"/>
  <c r="CD71" i="2"/>
  <c r="CC71" i="2"/>
  <c r="CB71" i="2"/>
  <c r="BY71" i="2"/>
  <c r="AW71" i="2"/>
  <c r="AU71" i="2"/>
  <c r="AR71" i="2"/>
  <c r="AP71" i="2"/>
  <c r="AM71" i="2"/>
  <c r="AJ71" i="2"/>
  <c r="AI71" i="2"/>
  <c r="AH71" i="2"/>
  <c r="AE71" i="2"/>
  <c r="Z71" i="2"/>
  <c r="Y71" i="2"/>
  <c r="X71" i="2"/>
  <c r="U71" i="2"/>
  <c r="S71" i="2"/>
  <c r="R71" i="2"/>
  <c r="Q71" i="2"/>
  <c r="P71" i="2"/>
  <c r="O71" i="2"/>
  <c r="M71" i="2"/>
  <c r="L71" i="2"/>
  <c r="K71" i="2"/>
  <c r="J71" i="2"/>
  <c r="H71" i="2"/>
  <c r="DP70" i="2"/>
  <c r="DO70" i="2"/>
  <c r="DN70" i="2"/>
  <c r="DM70" i="2"/>
  <c r="DL70" i="2"/>
  <c r="DK70" i="2"/>
  <c r="DJ70" i="2"/>
  <c r="DI70" i="2"/>
  <c r="DH70" i="2"/>
  <c r="DG70" i="2"/>
  <c r="DF70" i="2"/>
  <c r="DE70" i="2"/>
  <c r="DD70" i="2"/>
  <c r="DC70" i="2"/>
  <c r="DB70" i="2"/>
  <c r="DA70" i="2"/>
  <c r="CZ70" i="2"/>
  <c r="CY70" i="2"/>
  <c r="CX70" i="2"/>
  <c r="CV70" i="2"/>
  <c r="BX70" i="2"/>
  <c r="BV70" i="2"/>
  <c r="BU70" i="2"/>
  <c r="BT70" i="2"/>
  <c r="BS70" i="2"/>
  <c r="BR70" i="2"/>
  <c r="BQ70" i="2"/>
  <c r="BP70" i="2"/>
  <c r="BO70" i="2"/>
  <c r="BN70" i="2"/>
  <c r="BM70" i="2"/>
  <c r="BL70" i="2"/>
  <c r="BK70" i="2"/>
  <c r="BJ70" i="2"/>
  <c r="BI70" i="2"/>
  <c r="BH70" i="2"/>
  <c r="BG70" i="2"/>
  <c r="BF70" i="2"/>
  <c r="BE70" i="2"/>
  <c r="BD70" i="2"/>
  <c r="BC70" i="2"/>
  <c r="BB70" i="2"/>
  <c r="AD70" i="2"/>
  <c r="I70" i="2"/>
  <c r="CW70" i="2" s="1"/>
  <c r="G70" i="2"/>
  <c r="DP69" i="2"/>
  <c r="DO69" i="2"/>
  <c r="DN69" i="2"/>
  <c r="DL69" i="2"/>
  <c r="DK69" i="2"/>
  <c r="DJ69" i="2"/>
  <c r="DI69" i="2"/>
  <c r="DH69" i="2"/>
  <c r="DG69" i="2"/>
  <c r="DF69" i="2"/>
  <c r="DE69" i="2"/>
  <c r="DD69" i="2"/>
  <c r="DC69" i="2"/>
  <c r="DB69" i="2"/>
  <c r="DA69" i="2"/>
  <c r="CZ69" i="2"/>
  <c r="CY69" i="2"/>
  <c r="CX69" i="2"/>
  <c r="CV69" i="2"/>
  <c r="CP69" i="2"/>
  <c r="BV69" i="2"/>
  <c r="BU69" i="2"/>
  <c r="BT69" i="2"/>
  <c r="BR69" i="2"/>
  <c r="BQ69" i="2"/>
  <c r="BP69" i="2"/>
  <c r="BO69" i="2"/>
  <c r="BN69" i="2"/>
  <c r="BM69" i="2"/>
  <c r="BL69" i="2"/>
  <c r="BK69" i="2"/>
  <c r="BJ69" i="2"/>
  <c r="BI69" i="2"/>
  <c r="BH69" i="2"/>
  <c r="BG69" i="2"/>
  <c r="BF69" i="2"/>
  <c r="BE69" i="2"/>
  <c r="BD69" i="2"/>
  <c r="BB69" i="2"/>
  <c r="AV69" i="2"/>
  <c r="AF69" i="2"/>
  <c r="Y69" i="2"/>
  <c r="I69" i="2"/>
  <c r="DR68" i="2"/>
  <c r="DO68" i="2"/>
  <c r="DN68" i="2"/>
  <c r="DL68" i="2"/>
  <c r="DK68" i="2"/>
  <c r="DJ68" i="2"/>
  <c r="DI68" i="2"/>
  <c r="DH68" i="2"/>
  <c r="DG68" i="2"/>
  <c r="DF68" i="2"/>
  <c r="DE68" i="2"/>
  <c r="DD68" i="2"/>
  <c r="DC68" i="2"/>
  <c r="DB68" i="2"/>
  <c r="DA68" i="2"/>
  <c r="CZ68" i="2"/>
  <c r="CY68" i="2"/>
  <c r="CX68" i="2"/>
  <c r="CW68" i="2"/>
  <c r="CV68" i="2"/>
  <c r="CS68" i="2"/>
  <c r="DP68" i="2" s="1"/>
  <c r="CP68" i="2"/>
  <c r="DM68" i="2" s="1"/>
  <c r="BU68" i="2"/>
  <c r="BT68" i="2"/>
  <c r="BR68" i="2"/>
  <c r="BQ68" i="2"/>
  <c r="BP68" i="2"/>
  <c r="BO68" i="2"/>
  <c r="BN68" i="2"/>
  <c r="BM68" i="2"/>
  <c r="BL68" i="2"/>
  <c r="BK68" i="2"/>
  <c r="BJ68" i="2"/>
  <c r="BI68" i="2"/>
  <c r="BH68" i="2"/>
  <c r="BG68" i="2"/>
  <c r="BF68" i="2"/>
  <c r="BE68" i="2"/>
  <c r="BD68" i="2"/>
  <c r="BC68" i="2"/>
  <c r="BB68" i="2"/>
  <c r="AY68" i="2"/>
  <c r="BV68" i="2" s="1"/>
  <c r="AV68" i="2"/>
  <c r="AB68" i="2"/>
  <c r="Y68" i="2"/>
  <c r="G68" i="2"/>
  <c r="DR67" i="2"/>
  <c r="DP67" i="2"/>
  <c r="DO67" i="2"/>
  <c r="DN67" i="2"/>
  <c r="DM67" i="2"/>
  <c r="DL67" i="2"/>
  <c r="DK67" i="2"/>
  <c r="DJ67" i="2"/>
  <c r="DI67" i="2"/>
  <c r="DH67" i="2"/>
  <c r="DG67" i="2"/>
  <c r="DF67" i="2"/>
  <c r="DE67" i="2"/>
  <c r="DD67" i="2"/>
  <c r="DC67" i="2"/>
  <c r="DB67" i="2"/>
  <c r="DA67" i="2"/>
  <c r="CZ67" i="2"/>
  <c r="CY67" i="2"/>
  <c r="CW67" i="2"/>
  <c r="CV67" i="2"/>
  <c r="CA67" i="2"/>
  <c r="BV67" i="2"/>
  <c r="BU67" i="2"/>
  <c r="BT67" i="2"/>
  <c r="BS67" i="2"/>
  <c r="BR67" i="2"/>
  <c r="BQ67" i="2"/>
  <c r="BP67" i="2"/>
  <c r="BO67" i="2"/>
  <c r="BN67" i="2"/>
  <c r="BM67" i="2"/>
  <c r="BL67" i="2"/>
  <c r="BK67" i="2"/>
  <c r="BJ67" i="2"/>
  <c r="BI67" i="2"/>
  <c r="BH67" i="2"/>
  <c r="BG67" i="2"/>
  <c r="BF67" i="2"/>
  <c r="BE67" i="2"/>
  <c r="BC67" i="2"/>
  <c r="BB67" i="2"/>
  <c r="AG67" i="2"/>
  <c r="G67" i="2"/>
  <c r="DR66" i="2"/>
  <c r="DP66" i="2"/>
  <c r="DO66" i="2"/>
  <c r="DN66" i="2"/>
  <c r="DM66" i="2"/>
  <c r="DL66" i="2"/>
  <c r="DK66" i="2"/>
  <c r="DJ66" i="2"/>
  <c r="DI66" i="2"/>
  <c r="DH66" i="2"/>
  <c r="DG66" i="2"/>
  <c r="DF66" i="2"/>
  <c r="DE66" i="2"/>
  <c r="DD66" i="2"/>
  <c r="DC66" i="2"/>
  <c r="DB66" i="2"/>
  <c r="DA66" i="2"/>
  <c r="CZ66" i="2"/>
  <c r="CY66" i="2"/>
  <c r="CW66" i="2"/>
  <c r="CV66" i="2"/>
  <c r="CA66" i="2"/>
  <c r="BV66" i="2"/>
  <c r="BU66" i="2"/>
  <c r="BT66" i="2"/>
  <c r="BS66" i="2"/>
  <c r="BR66" i="2"/>
  <c r="BQ66" i="2"/>
  <c r="BP66" i="2"/>
  <c r="BO66" i="2"/>
  <c r="BN66" i="2"/>
  <c r="BM66" i="2"/>
  <c r="BL66" i="2"/>
  <c r="BK66" i="2"/>
  <c r="BJ66" i="2"/>
  <c r="BI66" i="2"/>
  <c r="BH66" i="2"/>
  <c r="BG66" i="2"/>
  <c r="BF66" i="2"/>
  <c r="BE66" i="2"/>
  <c r="BC66" i="2"/>
  <c r="BB66" i="2"/>
  <c r="AG66" i="2"/>
  <c r="AD66" i="2" s="1"/>
  <c r="G66" i="2"/>
  <c r="DR65" i="2"/>
  <c r="DO65" i="2"/>
  <c r="DN65" i="2"/>
  <c r="DM65" i="2"/>
  <c r="DL65" i="2"/>
  <c r="DK65" i="2"/>
  <c r="DJ65" i="2"/>
  <c r="DI65" i="2"/>
  <c r="DH65" i="2"/>
  <c r="DG65" i="2"/>
  <c r="DF65" i="2"/>
  <c r="DE65" i="2"/>
  <c r="DD65" i="2"/>
  <c r="DC65" i="2"/>
  <c r="DB65" i="2"/>
  <c r="DA65" i="2"/>
  <c r="CZ65" i="2"/>
  <c r="CY65" i="2"/>
  <c r="CV65" i="2"/>
  <c r="CS65" i="2"/>
  <c r="CA65" i="2"/>
  <c r="CX65" i="2" s="1"/>
  <c r="BZ65" i="2"/>
  <c r="CW65" i="2" s="1"/>
  <c r="BU65" i="2"/>
  <c r="BT65" i="2"/>
  <c r="BS65" i="2"/>
  <c r="BR65" i="2"/>
  <c r="BQ65" i="2"/>
  <c r="BP65" i="2"/>
  <c r="BO65" i="2"/>
  <c r="BN65" i="2"/>
  <c r="BM65" i="2"/>
  <c r="BL65" i="2"/>
  <c r="BK65" i="2"/>
  <c r="BJ65" i="2"/>
  <c r="BI65" i="2"/>
  <c r="BH65" i="2"/>
  <c r="BG65" i="2"/>
  <c r="BF65" i="2"/>
  <c r="BE65" i="2"/>
  <c r="BB65" i="2"/>
  <c r="AY65" i="2"/>
  <c r="BV65" i="2" s="1"/>
  <c r="AG65" i="2"/>
  <c r="BD65" i="2" s="1"/>
  <c r="AF65" i="2"/>
  <c r="AB65" i="2"/>
  <c r="G65" i="2"/>
  <c r="DR64" i="2"/>
  <c r="DP64" i="2"/>
  <c r="DO64" i="2"/>
  <c r="DN64" i="2"/>
  <c r="DM64" i="2"/>
  <c r="DL64" i="2"/>
  <c r="DK64" i="2"/>
  <c r="DJ64" i="2"/>
  <c r="DI64" i="2"/>
  <c r="DH64" i="2"/>
  <c r="DG64" i="2"/>
  <c r="DF64" i="2"/>
  <c r="DE64" i="2"/>
  <c r="DD64" i="2"/>
  <c r="DC64" i="2"/>
  <c r="DB64" i="2"/>
  <c r="DA64" i="2"/>
  <c r="CZ64" i="2"/>
  <c r="CY64" i="2"/>
  <c r="CX64" i="2"/>
  <c r="CV64" i="2"/>
  <c r="BZ64" i="2"/>
  <c r="BV64" i="2"/>
  <c r="BU64" i="2"/>
  <c r="BT64" i="2"/>
  <c r="BS64" i="2"/>
  <c r="BR64" i="2"/>
  <c r="BQ64" i="2"/>
  <c r="BP64" i="2"/>
  <c r="BO64" i="2"/>
  <c r="BN64" i="2"/>
  <c r="BM64" i="2"/>
  <c r="BL64" i="2"/>
  <c r="BK64" i="2"/>
  <c r="BJ64" i="2"/>
  <c r="BI64" i="2"/>
  <c r="BH64" i="2"/>
  <c r="BG64" i="2"/>
  <c r="BF64" i="2"/>
  <c r="BE64" i="2"/>
  <c r="BD64" i="2"/>
  <c r="BB64" i="2"/>
  <c r="AF64" i="2"/>
  <c r="BC64" i="2" s="1"/>
  <c r="AD64" i="2"/>
  <c r="AC64" i="2" s="1"/>
  <c r="AZ64" i="2" s="1"/>
  <c r="G64" i="2"/>
  <c r="DP63" i="2"/>
  <c r="DO63" i="2"/>
  <c r="DN63" i="2"/>
  <c r="DM63" i="2"/>
  <c r="DL63" i="2"/>
  <c r="DJ63" i="2"/>
  <c r="DI63" i="2"/>
  <c r="DH63" i="2"/>
  <c r="DG63" i="2"/>
  <c r="DF63" i="2"/>
  <c r="DE63" i="2"/>
  <c r="DD63" i="2"/>
  <c r="DC63" i="2"/>
  <c r="DB63" i="2"/>
  <c r="DA63" i="2"/>
  <c r="CZ63" i="2"/>
  <c r="CY63" i="2"/>
  <c r="CX63" i="2"/>
  <c r="CW63" i="2"/>
  <c r="CV63" i="2"/>
  <c r="BX63" i="2"/>
  <c r="BV63" i="2"/>
  <c r="BU63" i="2"/>
  <c r="BT63" i="2"/>
  <c r="BS63" i="2"/>
  <c r="BR63" i="2"/>
  <c r="BP63" i="2"/>
  <c r="BO63" i="2"/>
  <c r="BN63" i="2"/>
  <c r="BM63" i="2"/>
  <c r="BL63" i="2"/>
  <c r="BK63" i="2"/>
  <c r="BJ63" i="2"/>
  <c r="BI63" i="2"/>
  <c r="BH63" i="2"/>
  <c r="BG63" i="2"/>
  <c r="BF63" i="2"/>
  <c r="BE63" i="2"/>
  <c r="BD63" i="2"/>
  <c r="BC63" i="2"/>
  <c r="BB63" i="2"/>
  <c r="AD63" i="2"/>
  <c r="W63" i="2"/>
  <c r="DR62" i="2"/>
  <c r="DP62" i="2"/>
  <c r="DO62" i="2"/>
  <c r="DN62" i="2"/>
  <c r="DM62" i="2"/>
  <c r="DL62" i="2"/>
  <c r="DK62" i="2"/>
  <c r="DJ62" i="2"/>
  <c r="DI62" i="2"/>
  <c r="DH62" i="2"/>
  <c r="DG62" i="2"/>
  <c r="DF62" i="2"/>
  <c r="DE62" i="2"/>
  <c r="DD62" i="2"/>
  <c r="DC62" i="2"/>
  <c r="DA62" i="2"/>
  <c r="CZ62" i="2"/>
  <c r="CY62" i="2"/>
  <c r="CX62" i="2"/>
  <c r="CV62" i="2"/>
  <c r="CE62" i="2"/>
  <c r="DB62" i="2" s="1"/>
  <c r="BZ62" i="2"/>
  <c r="BV62" i="2"/>
  <c r="BU62" i="2"/>
  <c r="BT62" i="2"/>
  <c r="BS62" i="2"/>
  <c r="BR62" i="2"/>
  <c r="BP62" i="2"/>
  <c r="BO62" i="2"/>
  <c r="BN62" i="2"/>
  <c r="BM62" i="2"/>
  <c r="BL62" i="2"/>
  <c r="BK62" i="2"/>
  <c r="BJ62" i="2"/>
  <c r="BI62" i="2"/>
  <c r="BG62" i="2"/>
  <c r="BF62" i="2"/>
  <c r="BE62" i="2"/>
  <c r="BD62" i="2"/>
  <c r="BB62" i="2"/>
  <c r="AT62" i="2"/>
  <c r="BQ62" i="2" s="1"/>
  <c r="AK62" i="2"/>
  <c r="AF62" i="2"/>
  <c r="BC62" i="2" s="1"/>
  <c r="G62" i="2"/>
  <c r="DP61" i="2"/>
  <c r="DO61" i="2"/>
  <c r="DN61" i="2"/>
  <c r="DM61" i="2"/>
  <c r="DL61" i="2"/>
  <c r="DK61" i="2"/>
  <c r="DJ61" i="2"/>
  <c r="DI61" i="2"/>
  <c r="DH61" i="2"/>
  <c r="DG61" i="2"/>
  <c r="DF61" i="2"/>
  <c r="DE61" i="2"/>
  <c r="DD61" i="2"/>
  <c r="DC61" i="2"/>
  <c r="DB61" i="2"/>
  <c r="DA61" i="2"/>
  <c r="CZ61" i="2"/>
  <c r="CY61" i="2"/>
  <c r="CX61" i="2"/>
  <c r="CV61" i="2"/>
  <c r="BZ61" i="2"/>
  <c r="CW61" i="2" s="1"/>
  <c r="BV61" i="2"/>
  <c r="BU61" i="2"/>
  <c r="BT61" i="2"/>
  <c r="BS61" i="2"/>
  <c r="BR61" i="2"/>
  <c r="BQ61" i="2"/>
  <c r="BP61" i="2"/>
  <c r="BO61" i="2"/>
  <c r="BN61" i="2"/>
  <c r="BM61" i="2"/>
  <c r="BL61" i="2"/>
  <c r="BK61" i="2"/>
  <c r="BJ61" i="2"/>
  <c r="BI61" i="2"/>
  <c r="BH61" i="2"/>
  <c r="BG61" i="2"/>
  <c r="BF61" i="2"/>
  <c r="BE61" i="2"/>
  <c r="BD61" i="2"/>
  <c r="BB61" i="2"/>
  <c r="AF61" i="2"/>
  <c r="BC61" i="2" s="1"/>
  <c r="G61" i="2"/>
  <c r="DR61" i="2" s="1"/>
  <c r="DP60" i="2"/>
  <c r="DO60" i="2"/>
  <c r="DN60" i="2"/>
  <c r="DL60" i="2"/>
  <c r="DK60" i="2"/>
  <c r="DJ60" i="2"/>
  <c r="DI60" i="2"/>
  <c r="DH60" i="2"/>
  <c r="DG60" i="2"/>
  <c r="DF60" i="2"/>
  <c r="DE60" i="2"/>
  <c r="DD60" i="2"/>
  <c r="DC60" i="2"/>
  <c r="DB60" i="2"/>
  <c r="DA60" i="2"/>
  <c r="CZ60" i="2"/>
  <c r="CY60" i="2"/>
  <c r="CX60" i="2"/>
  <c r="CW60" i="2"/>
  <c r="CV60" i="2"/>
  <c r="CP60" i="2"/>
  <c r="BV60" i="2"/>
  <c r="BU60" i="2"/>
  <c r="BT60" i="2"/>
  <c r="BR60" i="2"/>
  <c r="BQ60" i="2"/>
  <c r="BP60" i="2"/>
  <c r="BO60" i="2"/>
  <c r="BN60" i="2"/>
  <c r="BM60" i="2"/>
  <c r="BL60" i="2"/>
  <c r="BK60" i="2"/>
  <c r="BJ60" i="2"/>
  <c r="BI60" i="2"/>
  <c r="BH60" i="2"/>
  <c r="BG60" i="2"/>
  <c r="BF60" i="2"/>
  <c r="BE60" i="2"/>
  <c r="BD60" i="2"/>
  <c r="BC60" i="2"/>
  <c r="BB60" i="2"/>
  <c r="AV60" i="2"/>
  <c r="G60" i="2"/>
  <c r="DR60" i="2" s="1"/>
  <c r="DP59" i="2"/>
  <c r="DO59" i="2"/>
  <c r="DN59" i="2"/>
  <c r="DM59" i="2"/>
  <c r="DL59" i="2"/>
  <c r="DK59" i="2"/>
  <c r="DJ59" i="2"/>
  <c r="DI59" i="2"/>
  <c r="DH59" i="2"/>
  <c r="DG59" i="2"/>
  <c r="DF59" i="2"/>
  <c r="DE59" i="2"/>
  <c r="DD59" i="2"/>
  <c r="DC59" i="2"/>
  <c r="DB59" i="2"/>
  <c r="DA59" i="2"/>
  <c r="CZ59" i="2"/>
  <c r="CY59" i="2"/>
  <c r="CX59" i="2"/>
  <c r="CV59" i="2"/>
  <c r="BZ59" i="2"/>
  <c r="CW59" i="2" s="1"/>
  <c r="BX59" i="2"/>
  <c r="BV59" i="2"/>
  <c r="BU59" i="2"/>
  <c r="BT59" i="2"/>
  <c r="BS59" i="2"/>
  <c r="BR59" i="2"/>
  <c r="BQ59" i="2"/>
  <c r="BP59" i="2"/>
  <c r="BO59" i="2"/>
  <c r="BN59" i="2"/>
  <c r="BM59" i="2"/>
  <c r="BL59" i="2"/>
  <c r="BK59" i="2"/>
  <c r="BJ59" i="2"/>
  <c r="BI59" i="2"/>
  <c r="BH59" i="2"/>
  <c r="BG59" i="2"/>
  <c r="BF59" i="2"/>
  <c r="BE59" i="2"/>
  <c r="BD59" i="2"/>
  <c r="BB59" i="2"/>
  <c r="AF59" i="2"/>
  <c r="AD59" i="2" s="1"/>
  <c r="G59" i="2"/>
  <c r="DR59" i="2" s="1"/>
  <c r="DP58" i="2"/>
  <c r="DO58" i="2"/>
  <c r="DN58" i="2"/>
  <c r="DL58" i="2"/>
  <c r="DK58" i="2"/>
  <c r="DJ58" i="2"/>
  <c r="DI58" i="2"/>
  <c r="DH58" i="2"/>
  <c r="DG58" i="2"/>
  <c r="DF58" i="2"/>
  <c r="DE58" i="2"/>
  <c r="DD58" i="2"/>
  <c r="DC58" i="2"/>
  <c r="DA58" i="2"/>
  <c r="CZ58" i="2"/>
  <c r="CY58" i="2"/>
  <c r="CX58" i="2"/>
  <c r="CW58" i="2"/>
  <c r="CV58" i="2"/>
  <c r="CP58" i="2"/>
  <c r="CE58" i="2"/>
  <c r="BX58" i="2" s="1"/>
  <c r="BV58" i="2"/>
  <c r="BU58" i="2"/>
  <c r="BT58" i="2"/>
  <c r="BR58" i="2"/>
  <c r="BQ58" i="2"/>
  <c r="BP58" i="2"/>
  <c r="BO58" i="2"/>
  <c r="BN58" i="2"/>
  <c r="BM58" i="2"/>
  <c r="BL58" i="2"/>
  <c r="BK58" i="2"/>
  <c r="BJ58" i="2"/>
  <c r="BI58" i="2"/>
  <c r="BG58" i="2"/>
  <c r="BF58" i="2"/>
  <c r="BE58" i="2"/>
  <c r="BD58" i="2"/>
  <c r="BC58" i="2"/>
  <c r="BB58" i="2"/>
  <c r="AV58" i="2"/>
  <c r="BS58" i="2" s="1"/>
  <c r="AK58" i="2"/>
  <c r="Y58" i="2"/>
  <c r="DP57" i="2"/>
  <c r="DO57" i="2"/>
  <c r="DN57" i="2"/>
  <c r="DM57" i="2"/>
  <c r="DL57" i="2"/>
  <c r="DK57" i="2"/>
  <c r="DI57" i="2"/>
  <c r="DH57" i="2"/>
  <c r="DG57" i="2"/>
  <c r="DF57" i="2"/>
  <c r="DE57" i="2"/>
  <c r="DD57" i="2"/>
  <c r="DC57" i="2"/>
  <c r="DB57" i="2"/>
  <c r="DA57" i="2"/>
  <c r="CZ57" i="2"/>
  <c r="CY57" i="2"/>
  <c r="CX57" i="2"/>
  <c r="CW57" i="2"/>
  <c r="CV57" i="2"/>
  <c r="CM57" i="2"/>
  <c r="CM132" i="2" s="1"/>
  <c r="BV57" i="2"/>
  <c r="BU57" i="2"/>
  <c r="BT57" i="2"/>
  <c r="BS57" i="2"/>
  <c r="BR57" i="2"/>
  <c r="BQ57" i="2"/>
  <c r="BO57" i="2"/>
  <c r="BN57" i="2"/>
  <c r="BM57" i="2"/>
  <c r="BL57" i="2"/>
  <c r="BK57" i="2"/>
  <c r="BJ57" i="2"/>
  <c r="BI57" i="2"/>
  <c r="BH57" i="2"/>
  <c r="BG57" i="2"/>
  <c r="BF57" i="2"/>
  <c r="BE57" i="2"/>
  <c r="BD57" i="2"/>
  <c r="BC57" i="2"/>
  <c r="BB57" i="2"/>
  <c r="AS57" i="2"/>
  <c r="AS132" i="2" s="1"/>
  <c r="V57" i="2"/>
  <c r="V132" i="2" s="1"/>
  <c r="G57" i="2"/>
  <c r="DP56" i="2"/>
  <c r="DO56" i="2"/>
  <c r="DN56" i="2"/>
  <c r="DM56" i="2"/>
  <c r="DL56" i="2"/>
  <c r="DK56" i="2"/>
  <c r="DJ56" i="2"/>
  <c r="DI56" i="2"/>
  <c r="DH56" i="2"/>
  <c r="DG56" i="2"/>
  <c r="DF56" i="2"/>
  <c r="DE56" i="2"/>
  <c r="DD56" i="2"/>
  <c r="DC56" i="2"/>
  <c r="DB56" i="2"/>
  <c r="DA56" i="2"/>
  <c r="CZ56" i="2"/>
  <c r="CY56" i="2"/>
  <c r="CX56" i="2"/>
  <c r="CW56" i="2"/>
  <c r="CV56" i="2"/>
  <c r="CI56" i="2"/>
  <c r="BX56" i="2"/>
  <c r="BV56" i="2"/>
  <c r="BU56" i="2"/>
  <c r="BT56" i="2"/>
  <c r="BS56" i="2"/>
  <c r="BR56" i="2"/>
  <c r="BQ56" i="2"/>
  <c r="BP56" i="2"/>
  <c r="BO56" i="2"/>
  <c r="BN56" i="2"/>
  <c r="BM56" i="2"/>
  <c r="BK56" i="2"/>
  <c r="BJ56" i="2"/>
  <c r="BI56" i="2"/>
  <c r="BH56" i="2"/>
  <c r="BG56" i="2"/>
  <c r="BF56" i="2"/>
  <c r="BE56" i="2"/>
  <c r="BD56" i="2"/>
  <c r="BC56" i="2"/>
  <c r="BB56" i="2"/>
  <c r="AO56" i="2"/>
  <c r="AD56" i="2" s="1"/>
  <c r="G56" i="2"/>
  <c r="DR56" i="2" s="1"/>
  <c r="DP55" i="2"/>
  <c r="DO55" i="2"/>
  <c r="DN55" i="2"/>
  <c r="DM55" i="2"/>
  <c r="DL55" i="2"/>
  <c r="DK55" i="2"/>
  <c r="DJ55" i="2"/>
  <c r="DI55" i="2"/>
  <c r="DH55" i="2"/>
  <c r="DG55" i="2"/>
  <c r="DF55" i="2"/>
  <c r="DE55" i="2"/>
  <c r="DD55" i="2"/>
  <c r="DC55" i="2"/>
  <c r="DA55" i="2"/>
  <c r="CZ55" i="2"/>
  <c r="CY55" i="2"/>
  <c r="CX55" i="2"/>
  <c r="CW55" i="2"/>
  <c r="CV55" i="2"/>
  <c r="CE55" i="2"/>
  <c r="DB55" i="2" s="1"/>
  <c r="BV55" i="2"/>
  <c r="BU55" i="2"/>
  <c r="BT55" i="2"/>
  <c r="BS55" i="2"/>
  <c r="BR55" i="2"/>
  <c r="BQ55" i="2"/>
  <c r="BP55" i="2"/>
  <c r="BO55" i="2"/>
  <c r="BN55" i="2"/>
  <c r="BM55" i="2"/>
  <c r="BL55" i="2"/>
  <c r="BK55" i="2"/>
  <c r="BJ55" i="2"/>
  <c r="BI55" i="2"/>
  <c r="BG55" i="2"/>
  <c r="BF55" i="2"/>
  <c r="BE55" i="2"/>
  <c r="BD55" i="2"/>
  <c r="BC55" i="2"/>
  <c r="BB55" i="2"/>
  <c r="AK55" i="2"/>
  <c r="BH55" i="2" s="1"/>
  <c r="G55" i="2"/>
  <c r="DR55" i="2" s="1"/>
  <c r="DO54" i="2"/>
  <c r="DN54" i="2"/>
  <c r="DM54" i="2"/>
  <c r="DL54" i="2"/>
  <c r="DK54" i="2"/>
  <c r="DJ54" i="2"/>
  <c r="DI54" i="2"/>
  <c r="DH54" i="2"/>
  <c r="DG54" i="2"/>
  <c r="DF54" i="2"/>
  <c r="DE54" i="2"/>
  <c r="DD54" i="2"/>
  <c r="DC54" i="2"/>
  <c r="DB54" i="2"/>
  <c r="DA54" i="2"/>
  <c r="CZ54" i="2"/>
  <c r="CY54" i="2"/>
  <c r="CX54" i="2"/>
  <c r="CW54" i="2"/>
  <c r="CV54" i="2"/>
  <c r="CS54" i="2"/>
  <c r="BX54" i="2"/>
  <c r="BU54" i="2"/>
  <c r="BT54" i="2"/>
  <c r="BS54" i="2"/>
  <c r="BR54" i="2"/>
  <c r="BQ54" i="2"/>
  <c r="BP54" i="2"/>
  <c r="BO54" i="2"/>
  <c r="BN54" i="2"/>
  <c r="BM54" i="2"/>
  <c r="BL54" i="2"/>
  <c r="BK54" i="2"/>
  <c r="BJ54" i="2"/>
  <c r="BI54" i="2"/>
  <c r="BH54" i="2"/>
  <c r="BG54" i="2"/>
  <c r="BF54" i="2"/>
  <c r="BE54" i="2"/>
  <c r="BD54" i="2"/>
  <c r="BC54" i="2"/>
  <c r="BB54" i="2"/>
  <c r="AY54" i="2"/>
  <c r="AD54" i="2" s="1"/>
  <c r="AB54" i="2"/>
  <c r="G54" i="2" s="1"/>
  <c r="DR54" i="2" s="1"/>
  <c r="DR53" i="2"/>
  <c r="DP53" i="2"/>
  <c r="DO53" i="2"/>
  <c r="DN53" i="2"/>
  <c r="DM53" i="2"/>
  <c r="DL53" i="2"/>
  <c r="DK53" i="2"/>
  <c r="DJ53" i="2"/>
  <c r="DI53" i="2"/>
  <c r="DH53" i="2"/>
  <c r="DG53" i="2"/>
  <c r="DF53" i="2"/>
  <c r="DE53" i="2"/>
  <c r="DD53" i="2"/>
  <c r="DC53" i="2"/>
  <c r="DA53" i="2"/>
  <c r="CZ53" i="2"/>
  <c r="CY53" i="2"/>
  <c r="CX53" i="2"/>
  <c r="CW53" i="2"/>
  <c r="CV53" i="2"/>
  <c r="CE53" i="2"/>
  <c r="BV53" i="2"/>
  <c r="BU53" i="2"/>
  <c r="BT53" i="2"/>
  <c r="BS53" i="2"/>
  <c r="BR53" i="2"/>
  <c r="BQ53" i="2"/>
  <c r="BP53" i="2"/>
  <c r="BO53" i="2"/>
  <c r="BN53" i="2"/>
  <c r="BM53" i="2"/>
  <c r="BL53" i="2"/>
  <c r="BK53" i="2"/>
  <c r="BJ53" i="2"/>
  <c r="BI53" i="2"/>
  <c r="BG53" i="2"/>
  <c r="BF53" i="2"/>
  <c r="BE53" i="2"/>
  <c r="BC53" i="2"/>
  <c r="BB53" i="2"/>
  <c r="AK53" i="2"/>
  <c r="AG53" i="2"/>
  <c r="BD53" i="2" s="1"/>
  <c r="G53" i="2"/>
  <c r="DO52" i="2"/>
  <c r="DN52" i="2"/>
  <c r="DM52" i="2"/>
  <c r="DL52" i="2"/>
  <c r="DK52" i="2"/>
  <c r="DJ52" i="2"/>
  <c r="DI52" i="2"/>
  <c r="DH52" i="2"/>
  <c r="DG52" i="2"/>
  <c r="DD52" i="2"/>
  <c r="DB52" i="2"/>
  <c r="DA52" i="2"/>
  <c r="CZ52" i="2"/>
  <c r="CY52" i="2"/>
  <c r="CW52" i="2"/>
  <c r="CV52" i="2"/>
  <c r="CS52" i="2"/>
  <c r="CK52" i="2"/>
  <c r="CK132" i="2" s="1"/>
  <c r="CI52" i="2"/>
  <c r="DF52" i="2" s="1"/>
  <c r="CH52" i="2"/>
  <c r="CF52" i="2"/>
  <c r="CE52" i="2"/>
  <c r="CA52" i="2"/>
  <c r="CX52" i="2" s="1"/>
  <c r="BU52" i="2"/>
  <c r="BT52" i="2"/>
  <c r="BS52" i="2"/>
  <c r="BR52" i="2"/>
  <c r="BQ52" i="2"/>
  <c r="BP52" i="2"/>
  <c r="BO52" i="2"/>
  <c r="BM52" i="2"/>
  <c r="BL52" i="2"/>
  <c r="BJ52" i="2"/>
  <c r="BG52" i="2"/>
  <c r="BF52" i="2"/>
  <c r="BE52" i="2"/>
  <c r="BC52" i="2"/>
  <c r="BB52" i="2"/>
  <c r="AY52" i="2"/>
  <c r="AQ52" i="2"/>
  <c r="AO52" i="2"/>
  <c r="AN52" i="2"/>
  <c r="AL52" i="2"/>
  <c r="AL132" i="2" s="1"/>
  <c r="AK52" i="2"/>
  <c r="BH52" i="2" s="1"/>
  <c r="AG52" i="2"/>
  <c r="BD52" i="2" s="1"/>
  <c r="AB52" i="2"/>
  <c r="T52" i="2"/>
  <c r="T132" i="2" s="1"/>
  <c r="DP51" i="2"/>
  <c r="DO51" i="2"/>
  <c r="DN51" i="2"/>
  <c r="DM51" i="2"/>
  <c r="DL51" i="2"/>
  <c r="DJ51" i="2"/>
  <c r="DI51" i="2"/>
  <c r="DH51" i="2"/>
  <c r="DG51" i="2"/>
  <c r="DF51" i="2"/>
  <c r="DE51" i="2"/>
  <c r="DD51" i="2"/>
  <c r="DC51" i="2"/>
  <c r="DB51" i="2"/>
  <c r="DA51" i="2"/>
  <c r="CZ51" i="2"/>
  <c r="CY51" i="2"/>
  <c r="CX51" i="2"/>
  <c r="CW51" i="2"/>
  <c r="CV51" i="2"/>
  <c r="CN51" i="2"/>
  <c r="DK51" i="2" s="1"/>
  <c r="BV51" i="2"/>
  <c r="BU51" i="2"/>
  <c r="BT51" i="2"/>
  <c r="BS51" i="2"/>
  <c r="BR51" i="2"/>
  <c r="BP51" i="2"/>
  <c r="BO51" i="2"/>
  <c r="BN51" i="2"/>
  <c r="BM51" i="2"/>
  <c r="BL51" i="2"/>
  <c r="BK51" i="2"/>
  <c r="BJ51" i="2"/>
  <c r="BI51" i="2"/>
  <c r="BH51" i="2"/>
  <c r="BG51" i="2"/>
  <c r="BF51" i="2"/>
  <c r="BE51" i="2"/>
  <c r="BD51" i="2"/>
  <c r="BC51" i="2"/>
  <c r="BB51" i="2"/>
  <c r="AT51" i="2"/>
  <c r="G51" i="2"/>
  <c r="DR51" i="2" s="1"/>
  <c r="DO50" i="2"/>
  <c r="DN50" i="2"/>
  <c r="DM50" i="2"/>
  <c r="DL50" i="2"/>
  <c r="DK50" i="2"/>
  <c r="DJ50" i="2"/>
  <c r="DI50" i="2"/>
  <c r="DH50" i="2"/>
  <c r="DG50" i="2"/>
  <c r="DF50" i="2"/>
  <c r="DE50" i="2"/>
  <c r="DD50" i="2"/>
  <c r="DC50" i="2"/>
  <c r="DA50" i="2"/>
  <c r="CZ50" i="2"/>
  <c r="CY50" i="2"/>
  <c r="CV50" i="2"/>
  <c r="CS50" i="2"/>
  <c r="CE50" i="2"/>
  <c r="DB50" i="2" s="1"/>
  <c r="CA50" i="2"/>
  <c r="CX50" i="2" s="1"/>
  <c r="BZ50" i="2"/>
  <c r="BU50" i="2"/>
  <c r="BT50" i="2"/>
  <c r="BS50" i="2"/>
  <c r="BR50" i="2"/>
  <c r="BQ50" i="2"/>
  <c r="BP50" i="2"/>
  <c r="BO50" i="2"/>
  <c r="BN50" i="2"/>
  <c r="BM50" i="2"/>
  <c r="BL50" i="2"/>
  <c r="BK50" i="2"/>
  <c r="BJ50" i="2"/>
  <c r="BI50" i="2"/>
  <c r="BG50" i="2"/>
  <c r="BF50" i="2"/>
  <c r="BE50" i="2"/>
  <c r="BC50" i="2"/>
  <c r="BB50" i="2"/>
  <c r="AY50" i="2"/>
  <c r="AK50" i="2"/>
  <c r="BH50" i="2" s="1"/>
  <c r="AG50" i="2"/>
  <c r="BD50" i="2" s="1"/>
  <c r="AF50" i="2"/>
  <c r="AB50" i="2"/>
  <c r="DP49" i="2"/>
  <c r="DO49" i="2"/>
  <c r="DN49" i="2"/>
  <c r="DM49" i="2"/>
  <c r="DL49" i="2"/>
  <c r="DK49" i="2"/>
  <c r="DJ49" i="2"/>
  <c r="DI49" i="2"/>
  <c r="DH49" i="2"/>
  <c r="DG49" i="2"/>
  <c r="DF49" i="2"/>
  <c r="DE49" i="2"/>
  <c r="DD49" i="2"/>
  <c r="DC49" i="2"/>
  <c r="DB49" i="2"/>
  <c r="DA49" i="2"/>
  <c r="CZ49" i="2"/>
  <c r="CY49" i="2"/>
  <c r="CU49" i="2" s="1"/>
  <c r="DT49" i="2" s="1"/>
  <c r="CX49" i="2"/>
  <c r="CW49" i="2"/>
  <c r="CV49" i="2"/>
  <c r="BX49" i="2"/>
  <c r="BW49" i="2" s="1"/>
  <c r="CT49" i="2" s="1"/>
  <c r="BV49" i="2"/>
  <c r="BU49" i="2"/>
  <c r="BT49" i="2"/>
  <c r="BS49" i="2"/>
  <c r="BR49" i="2"/>
  <c r="BQ49" i="2"/>
  <c r="BP49" i="2"/>
  <c r="BO49" i="2"/>
  <c r="BN49" i="2"/>
  <c r="BM49" i="2"/>
  <c r="BL49" i="2"/>
  <c r="BK49" i="2"/>
  <c r="BJ49" i="2"/>
  <c r="BI49" i="2"/>
  <c r="BH49" i="2"/>
  <c r="BG49" i="2"/>
  <c r="BF49" i="2"/>
  <c r="BE49" i="2"/>
  <c r="BD49" i="2"/>
  <c r="BC49" i="2"/>
  <c r="BB49" i="2"/>
  <c r="AD49" i="2"/>
  <c r="G49" i="2"/>
  <c r="DP48" i="2"/>
  <c r="DN48" i="2"/>
  <c r="DM48" i="2"/>
  <c r="DL48" i="2"/>
  <c r="DK48" i="2"/>
  <c r="DJ48" i="2"/>
  <c r="DI48" i="2"/>
  <c r="DH48" i="2"/>
  <c r="DG48" i="2"/>
  <c r="DF48" i="2"/>
  <c r="DE48" i="2"/>
  <c r="DD48" i="2"/>
  <c r="DC48" i="2"/>
  <c r="DB48" i="2"/>
  <c r="DA48" i="2"/>
  <c r="CZ48" i="2"/>
  <c r="CY48" i="2"/>
  <c r="CX48" i="2"/>
  <c r="CV48" i="2"/>
  <c r="CR48" i="2"/>
  <c r="BZ48" i="2"/>
  <c r="CW48" i="2" s="1"/>
  <c r="BV48" i="2"/>
  <c r="BT48" i="2"/>
  <c r="BS48" i="2"/>
  <c r="BR48" i="2"/>
  <c r="BQ48" i="2"/>
  <c r="BP48" i="2"/>
  <c r="BO48" i="2"/>
  <c r="BN48" i="2"/>
  <c r="BM48" i="2"/>
  <c r="BL48" i="2"/>
  <c r="BK48" i="2"/>
  <c r="BJ48" i="2"/>
  <c r="BI48" i="2"/>
  <c r="BH48" i="2"/>
  <c r="BG48" i="2"/>
  <c r="BF48" i="2"/>
  <c r="BE48" i="2"/>
  <c r="BD48" i="2"/>
  <c r="BB48" i="2"/>
  <c r="AX48" i="2"/>
  <c r="AX132" i="2" s="1"/>
  <c r="AF48" i="2"/>
  <c r="BC48" i="2" s="1"/>
  <c r="AA48" i="2"/>
  <c r="AA132" i="2" s="1"/>
  <c r="AA136" i="2" s="1"/>
  <c r="G48" i="2"/>
  <c r="DR48" i="2" s="1"/>
  <c r="DO47" i="2"/>
  <c r="DN47" i="2"/>
  <c r="DM47" i="2"/>
  <c r="DL47" i="2"/>
  <c r="DK47" i="2"/>
  <c r="DJ47" i="2"/>
  <c r="DI47" i="2"/>
  <c r="DH47" i="2"/>
  <c r="DG47" i="2"/>
  <c r="DF47" i="2"/>
  <c r="DE47" i="2"/>
  <c r="DD47" i="2"/>
  <c r="DC47" i="2"/>
  <c r="DB47" i="2"/>
  <c r="DA47" i="2"/>
  <c r="CZ47" i="2"/>
  <c r="CY47" i="2"/>
  <c r="CX47" i="2"/>
  <c r="CW47" i="2"/>
  <c r="CV47" i="2"/>
  <c r="CS47" i="2"/>
  <c r="BX47" i="2" s="1"/>
  <c r="BW47" i="2" s="1"/>
  <c r="CT47" i="2" s="1"/>
  <c r="BU47" i="2"/>
  <c r="BT47" i="2"/>
  <c r="BS47" i="2"/>
  <c r="BR47" i="2"/>
  <c r="BQ47" i="2"/>
  <c r="BP47" i="2"/>
  <c r="BO47" i="2"/>
  <c r="BN47" i="2"/>
  <c r="BM47" i="2"/>
  <c r="BL47" i="2"/>
  <c r="BK47" i="2"/>
  <c r="BJ47" i="2"/>
  <c r="BI47" i="2"/>
  <c r="BH47" i="2"/>
  <c r="BG47" i="2"/>
  <c r="BF47" i="2"/>
  <c r="BE47" i="2"/>
  <c r="BD47" i="2"/>
  <c r="BC47" i="2"/>
  <c r="BB47" i="2"/>
  <c r="AY47" i="2"/>
  <c r="AD47" i="2" s="1"/>
  <c r="AB47" i="2"/>
  <c r="G47" i="2" s="1"/>
  <c r="DR47" i="2" s="1"/>
  <c r="DO46" i="2"/>
  <c r="DN46" i="2"/>
  <c r="DL46" i="2"/>
  <c r="DK46" i="2"/>
  <c r="DJ46" i="2"/>
  <c r="DI46" i="2"/>
  <c r="DH46" i="2"/>
  <c r="DG46" i="2"/>
  <c r="DF46" i="2"/>
  <c r="DE46" i="2"/>
  <c r="DD46" i="2"/>
  <c r="DC46" i="2"/>
  <c r="DB46" i="2"/>
  <c r="DA46" i="2"/>
  <c r="CZ46" i="2"/>
  <c r="CY46" i="2"/>
  <c r="CX46" i="2"/>
  <c r="CV46" i="2"/>
  <c r="CS46" i="2"/>
  <c r="CP46" i="2"/>
  <c r="DM46" i="2" s="1"/>
  <c r="BU46" i="2"/>
  <c r="BT46" i="2"/>
  <c r="BR46" i="2"/>
  <c r="BQ46" i="2"/>
  <c r="BP46" i="2"/>
  <c r="BO46" i="2"/>
  <c r="BN46" i="2"/>
  <c r="BM46" i="2"/>
  <c r="BL46" i="2"/>
  <c r="BK46" i="2"/>
  <c r="BJ46" i="2"/>
  <c r="BI46" i="2"/>
  <c r="BH46" i="2"/>
  <c r="BG46" i="2"/>
  <c r="BF46" i="2"/>
  <c r="BE46" i="2"/>
  <c r="BD46" i="2"/>
  <c r="BB46" i="2"/>
  <c r="AY46" i="2"/>
  <c r="AV46" i="2"/>
  <c r="BS46" i="2" s="1"/>
  <c r="AF46" i="2"/>
  <c r="BC46" i="2" s="1"/>
  <c r="AB46" i="2"/>
  <c r="DP45" i="2"/>
  <c r="DO45" i="2"/>
  <c r="DN45" i="2"/>
  <c r="DL45" i="2"/>
  <c r="DK45" i="2"/>
  <c r="DJ45" i="2"/>
  <c r="DI45" i="2"/>
  <c r="DH45" i="2"/>
  <c r="DG45" i="2"/>
  <c r="DF45" i="2"/>
  <c r="DE45" i="2"/>
  <c r="DD45" i="2"/>
  <c r="DC45" i="2"/>
  <c r="DA45" i="2"/>
  <c r="CZ45" i="2"/>
  <c r="CY45" i="2"/>
  <c r="CX45" i="2"/>
  <c r="CW45" i="2"/>
  <c r="CV45" i="2"/>
  <c r="CP45" i="2"/>
  <c r="DM45" i="2" s="1"/>
  <c r="CE45" i="2"/>
  <c r="BX45" i="2" s="1"/>
  <c r="BV45" i="2"/>
  <c r="BU45" i="2"/>
  <c r="BT45" i="2"/>
  <c r="BR45" i="2"/>
  <c r="BQ45" i="2"/>
  <c r="BP45" i="2"/>
  <c r="BO45" i="2"/>
  <c r="BN45" i="2"/>
  <c r="BM45" i="2"/>
  <c r="BL45" i="2"/>
  <c r="BK45" i="2"/>
  <c r="BJ45" i="2"/>
  <c r="BI45" i="2"/>
  <c r="BG45" i="2"/>
  <c r="BF45" i="2"/>
  <c r="BE45" i="2"/>
  <c r="BD45" i="2"/>
  <c r="BC45" i="2"/>
  <c r="BB45" i="2"/>
  <c r="AV45" i="2"/>
  <c r="AK45" i="2"/>
  <c r="N45" i="2"/>
  <c r="DP44" i="2"/>
  <c r="DO44" i="2"/>
  <c r="DN44" i="2"/>
  <c r="DM44" i="2"/>
  <c r="DL44" i="2"/>
  <c r="DK44" i="2"/>
  <c r="DJ44" i="2"/>
  <c r="DI44" i="2"/>
  <c r="DH44" i="2"/>
  <c r="DG44" i="2"/>
  <c r="DE44" i="2"/>
  <c r="DD44" i="2"/>
  <c r="DC44" i="2"/>
  <c r="DA44" i="2"/>
  <c r="CZ44" i="2"/>
  <c r="CY44" i="2"/>
  <c r="CX44" i="2"/>
  <c r="CW44" i="2"/>
  <c r="CV44" i="2"/>
  <c r="CI44" i="2"/>
  <c r="CE44" i="2"/>
  <c r="BV44" i="2"/>
  <c r="BU44" i="2"/>
  <c r="BT44" i="2"/>
  <c r="BS44" i="2"/>
  <c r="BR44" i="2"/>
  <c r="BQ44" i="2"/>
  <c r="BP44" i="2"/>
  <c r="BO44" i="2"/>
  <c r="BN44" i="2"/>
  <c r="BM44" i="2"/>
  <c r="BK44" i="2"/>
  <c r="BJ44" i="2"/>
  <c r="BI44" i="2"/>
  <c r="BG44" i="2"/>
  <c r="BF44" i="2"/>
  <c r="BE44" i="2"/>
  <c r="BD44" i="2"/>
  <c r="BC44" i="2"/>
  <c r="BB44" i="2"/>
  <c r="AO44" i="2"/>
  <c r="AK44" i="2"/>
  <c r="N44" i="2"/>
  <c r="G44" i="2"/>
  <c r="DR44" i="2" s="1"/>
  <c r="DR43" i="2"/>
  <c r="DP43" i="2"/>
  <c r="DO43" i="2"/>
  <c r="DN43" i="2"/>
  <c r="DM43" i="2"/>
  <c r="DL43" i="2"/>
  <c r="DK43" i="2"/>
  <c r="DJ43" i="2"/>
  <c r="DI43" i="2"/>
  <c r="DH43" i="2"/>
  <c r="DG43" i="2"/>
  <c r="DF43" i="2"/>
  <c r="DE43" i="2"/>
  <c r="DD43" i="2"/>
  <c r="DC43" i="2"/>
  <c r="DA43" i="2"/>
  <c r="CZ43" i="2"/>
  <c r="CY43" i="2"/>
  <c r="CX43" i="2"/>
  <c r="CW43" i="2"/>
  <c r="CV43" i="2"/>
  <c r="CE43" i="2"/>
  <c r="BV43" i="2"/>
  <c r="BU43" i="2"/>
  <c r="BT43" i="2"/>
  <c r="BS43" i="2"/>
  <c r="BR43" i="2"/>
  <c r="BQ43" i="2"/>
  <c r="BP43" i="2"/>
  <c r="BO43" i="2"/>
  <c r="BN43" i="2"/>
  <c r="BM43" i="2"/>
  <c r="BL43" i="2"/>
  <c r="BK43" i="2"/>
  <c r="BJ43" i="2"/>
  <c r="BI43" i="2"/>
  <c r="BH43" i="2"/>
  <c r="BG43" i="2"/>
  <c r="BF43" i="2"/>
  <c r="BE43" i="2"/>
  <c r="BD43" i="2"/>
  <c r="BC43" i="2"/>
  <c r="BB43" i="2"/>
  <c r="AK43" i="2"/>
  <c r="AD43" i="2"/>
  <c r="AC43" i="2" s="1"/>
  <c r="AZ43" i="2" s="1"/>
  <c r="G43" i="2"/>
  <c r="DP42" i="2"/>
  <c r="DO42" i="2"/>
  <c r="DN42" i="2"/>
  <c r="DM42" i="2"/>
  <c r="DL42" i="2"/>
  <c r="DK42" i="2"/>
  <c r="DJ42" i="2"/>
  <c r="DI42" i="2"/>
  <c r="DH42" i="2"/>
  <c r="DG42" i="2"/>
  <c r="DF42" i="2"/>
  <c r="DE42" i="2"/>
  <c r="DD42" i="2"/>
  <c r="DC42" i="2"/>
  <c r="DA42" i="2"/>
  <c r="CZ42" i="2"/>
  <c r="CY42" i="2"/>
  <c r="CX42" i="2"/>
  <c r="CW42" i="2"/>
  <c r="CV42" i="2"/>
  <c r="CE42" i="2"/>
  <c r="BX42" i="2" s="1"/>
  <c r="BV42" i="2"/>
  <c r="BU42" i="2"/>
  <c r="BT42" i="2"/>
  <c r="BS42" i="2"/>
  <c r="BR42" i="2"/>
  <c r="BQ42" i="2"/>
  <c r="BP42" i="2"/>
  <c r="BO42" i="2"/>
  <c r="BN42" i="2"/>
  <c r="BM42" i="2"/>
  <c r="BL42" i="2"/>
  <c r="BK42" i="2"/>
  <c r="BJ42" i="2"/>
  <c r="BI42" i="2"/>
  <c r="BG42" i="2"/>
  <c r="BF42" i="2"/>
  <c r="BE42" i="2"/>
  <c r="BD42" i="2"/>
  <c r="BC42" i="2"/>
  <c r="BB42" i="2"/>
  <c r="AK42" i="2"/>
  <c r="BH42" i="2" s="1"/>
  <c r="G42" i="2"/>
  <c r="DR42" i="2" s="1"/>
  <c r="DR41" i="2"/>
  <c r="DP41" i="2"/>
  <c r="DO41" i="2"/>
  <c r="DN41" i="2"/>
  <c r="DM41" i="2"/>
  <c r="DL41" i="2"/>
  <c r="DJ41" i="2"/>
  <c r="DI41" i="2"/>
  <c r="DH41" i="2"/>
  <c r="DG41" i="2"/>
  <c r="DF41" i="2"/>
  <c r="DE41" i="2"/>
  <c r="DD41" i="2"/>
  <c r="DC41" i="2"/>
  <c r="DB41" i="2"/>
  <c r="DA41" i="2"/>
  <c r="CZ41" i="2"/>
  <c r="CY41" i="2"/>
  <c r="CX41" i="2"/>
  <c r="CW41" i="2"/>
  <c r="CV41" i="2"/>
  <c r="CN41" i="2"/>
  <c r="BX41" i="2" s="1"/>
  <c r="BW41" i="2" s="1"/>
  <c r="CT41" i="2" s="1"/>
  <c r="BV41" i="2"/>
  <c r="BU41" i="2"/>
  <c r="BT41" i="2"/>
  <c r="BS41" i="2"/>
  <c r="BR41" i="2"/>
  <c r="BP41" i="2"/>
  <c r="BO41" i="2"/>
  <c r="BN41" i="2"/>
  <c r="BM41" i="2"/>
  <c r="BL41" i="2"/>
  <c r="BK41" i="2"/>
  <c r="BJ41" i="2"/>
  <c r="BI41" i="2"/>
  <c r="BH41" i="2"/>
  <c r="BG41" i="2"/>
  <c r="BF41" i="2"/>
  <c r="BE41" i="2"/>
  <c r="BD41" i="2"/>
  <c r="BC41" i="2"/>
  <c r="BB41" i="2"/>
  <c r="AT41" i="2"/>
  <c r="AD41" i="2" s="1"/>
  <c r="G41" i="2"/>
  <c r="DP40" i="2"/>
  <c r="DO40" i="2"/>
  <c r="DN40" i="2"/>
  <c r="DM40" i="2"/>
  <c r="DL40" i="2"/>
  <c r="DK40" i="2"/>
  <c r="DJ40" i="2"/>
  <c r="DI40" i="2"/>
  <c r="DH40" i="2"/>
  <c r="DG40" i="2"/>
  <c r="DF40" i="2"/>
  <c r="DE40" i="2"/>
  <c r="DD40" i="2"/>
  <c r="DC40" i="2"/>
  <c r="DB40" i="2"/>
  <c r="DA40" i="2"/>
  <c r="CZ40" i="2"/>
  <c r="CY40" i="2"/>
  <c r="CW40" i="2"/>
  <c r="CV40" i="2"/>
  <c r="CA40" i="2"/>
  <c r="BV40" i="2"/>
  <c r="BU40" i="2"/>
  <c r="BT40" i="2"/>
  <c r="BS40" i="2"/>
  <c r="BR40" i="2"/>
  <c r="BQ40" i="2"/>
  <c r="BP40" i="2"/>
  <c r="BO40" i="2"/>
  <c r="BN40" i="2"/>
  <c r="BM40" i="2"/>
  <c r="BL40" i="2"/>
  <c r="BK40" i="2"/>
  <c r="BJ40" i="2"/>
  <c r="BI40" i="2"/>
  <c r="BH40" i="2"/>
  <c r="BG40" i="2"/>
  <c r="BF40" i="2"/>
  <c r="BE40" i="2"/>
  <c r="BC40" i="2"/>
  <c r="BB40" i="2"/>
  <c r="AG40" i="2"/>
  <c r="BD40" i="2" s="1"/>
  <c r="G40" i="2"/>
  <c r="DR40" i="2" s="1"/>
  <c r="DP39" i="2"/>
  <c r="DO39" i="2"/>
  <c r="DN39" i="2"/>
  <c r="DM39" i="2"/>
  <c r="DL39" i="2"/>
  <c r="DK39" i="2"/>
  <c r="DJ39" i="2"/>
  <c r="DI39" i="2"/>
  <c r="DH39" i="2"/>
  <c r="DG39" i="2"/>
  <c r="DF39" i="2"/>
  <c r="DE39" i="2"/>
  <c r="DD39" i="2"/>
  <c r="DC39" i="2"/>
  <c r="DB39" i="2"/>
  <c r="DA39" i="2"/>
  <c r="CZ39" i="2"/>
  <c r="CY39" i="2"/>
  <c r="CX39" i="2"/>
  <c r="CV39" i="2"/>
  <c r="BZ39" i="2"/>
  <c r="CW39" i="2" s="1"/>
  <c r="CU39" i="2" s="1"/>
  <c r="BX39" i="2"/>
  <c r="BV39" i="2"/>
  <c r="BU39" i="2"/>
  <c r="BT39" i="2"/>
  <c r="BT71" i="2" s="1"/>
  <c r="BS39" i="2"/>
  <c r="BR39" i="2"/>
  <c r="BQ39" i="2"/>
  <c r="BP39" i="2"/>
  <c r="BO39" i="2"/>
  <c r="BN39" i="2"/>
  <c r="BM39" i="2"/>
  <c r="BL39" i="2"/>
  <c r="BK39" i="2"/>
  <c r="BJ39" i="2"/>
  <c r="BI39" i="2"/>
  <c r="BH39" i="2"/>
  <c r="BG39" i="2"/>
  <c r="BF39" i="2"/>
  <c r="BE39" i="2"/>
  <c r="BD39" i="2"/>
  <c r="BB39" i="2"/>
  <c r="AF39" i="2"/>
  <c r="AD39" i="2" s="1"/>
  <c r="G39" i="2"/>
  <c r="DR39" i="2" s="1"/>
  <c r="DR38" i="2"/>
  <c r="DO38" i="2"/>
  <c r="DN38" i="2"/>
  <c r="DM38" i="2"/>
  <c r="DL38" i="2"/>
  <c r="DK38" i="2"/>
  <c r="DJ38" i="2"/>
  <c r="DI38" i="2"/>
  <c r="DH38" i="2"/>
  <c r="DG38" i="2"/>
  <c r="DF38" i="2"/>
  <c r="DE38" i="2"/>
  <c r="DD38" i="2"/>
  <c r="DC38" i="2"/>
  <c r="DB38" i="2"/>
  <c r="DA38" i="2"/>
  <c r="DA71" i="2" s="1"/>
  <c r="CZ38" i="2"/>
  <c r="CY38" i="2"/>
  <c r="CV38" i="2"/>
  <c r="CS38" i="2"/>
  <c r="CA38" i="2"/>
  <c r="BZ38" i="2"/>
  <c r="CW38" i="2" s="1"/>
  <c r="BU38" i="2"/>
  <c r="BT38" i="2"/>
  <c r="BS38" i="2"/>
  <c r="BR38" i="2"/>
  <c r="BQ38" i="2"/>
  <c r="BP38" i="2"/>
  <c r="BO38" i="2"/>
  <c r="BN38" i="2"/>
  <c r="BM38" i="2"/>
  <c r="BL38" i="2"/>
  <c r="BK38" i="2"/>
  <c r="BJ38" i="2"/>
  <c r="BI38" i="2"/>
  <c r="BG38" i="2"/>
  <c r="BF38" i="2"/>
  <c r="BE38" i="2"/>
  <c r="BB38" i="2"/>
  <c r="AY38" i="2"/>
  <c r="BV38" i="2" s="1"/>
  <c r="AK38" i="2"/>
  <c r="AG38" i="2"/>
  <c r="BD38" i="2" s="1"/>
  <c r="AF38" i="2"/>
  <c r="AB38" i="2"/>
  <c r="N38" i="2"/>
  <c r="G38" i="2" s="1"/>
  <c r="DP37" i="2"/>
  <c r="DO37" i="2"/>
  <c r="DN37" i="2"/>
  <c r="DM37" i="2"/>
  <c r="DL37" i="2"/>
  <c r="DJ37" i="2"/>
  <c r="DI37" i="2"/>
  <c r="DH37" i="2"/>
  <c r="DG37" i="2"/>
  <c r="DF37" i="2"/>
  <c r="DE37" i="2"/>
  <c r="DD37" i="2"/>
  <c r="DC37" i="2"/>
  <c r="DB37" i="2"/>
  <c r="DA37" i="2"/>
  <c r="CZ37" i="2"/>
  <c r="CY37" i="2"/>
  <c r="CW37" i="2"/>
  <c r="CV37" i="2"/>
  <c r="CN37" i="2"/>
  <c r="CA37" i="2"/>
  <c r="BU37" i="2"/>
  <c r="BT37" i="2"/>
  <c r="BS37" i="2"/>
  <c r="BR37" i="2"/>
  <c r="BP37" i="2"/>
  <c r="BO37" i="2"/>
  <c r="BN37" i="2"/>
  <c r="BM37" i="2"/>
  <c r="BL37" i="2"/>
  <c r="BK37" i="2"/>
  <c r="BJ37" i="2"/>
  <c r="BI37" i="2"/>
  <c r="BH37" i="2"/>
  <c r="BG37" i="2"/>
  <c r="BF37" i="2"/>
  <c r="BE37" i="2"/>
  <c r="BC37" i="2"/>
  <c r="BB37" i="2"/>
  <c r="AT37" i="2"/>
  <c r="BQ37" i="2" s="1"/>
  <c r="AG37" i="2"/>
  <c r="AB37" i="2"/>
  <c r="G37" i="2"/>
  <c r="DR37" i="2" s="1"/>
  <c r="DP36" i="2"/>
  <c r="DO36" i="2"/>
  <c r="DN36" i="2"/>
  <c r="DM36" i="2"/>
  <c r="DL36" i="2"/>
  <c r="DJ36" i="2"/>
  <c r="DI36" i="2"/>
  <c r="DH36" i="2"/>
  <c r="DG36" i="2"/>
  <c r="DF36" i="2"/>
  <c r="DE36" i="2"/>
  <c r="DD36" i="2"/>
  <c r="DC36" i="2"/>
  <c r="DB36" i="2"/>
  <c r="DA36" i="2"/>
  <c r="CZ36" i="2"/>
  <c r="CY36" i="2"/>
  <c r="CX36" i="2"/>
  <c r="CW36" i="2"/>
  <c r="CV36" i="2"/>
  <c r="CN36" i="2"/>
  <c r="BX36" i="2" s="1"/>
  <c r="BV36" i="2"/>
  <c r="BU36" i="2"/>
  <c r="BT36" i="2"/>
  <c r="BS36" i="2"/>
  <c r="BR36" i="2"/>
  <c r="BP36" i="2"/>
  <c r="BO36" i="2"/>
  <c r="BN36" i="2"/>
  <c r="BM36" i="2"/>
  <c r="BL36" i="2"/>
  <c r="BK36" i="2"/>
  <c r="BJ36" i="2"/>
  <c r="BI36" i="2"/>
  <c r="BH36" i="2"/>
  <c r="BG36" i="2"/>
  <c r="BF36" i="2"/>
  <c r="BE36" i="2"/>
  <c r="BD36" i="2"/>
  <c r="BC36" i="2"/>
  <c r="BB36" i="2"/>
  <c r="AT36" i="2"/>
  <c r="AD36" i="2" s="1"/>
  <c r="AC36" i="2" s="1"/>
  <c r="AZ36" i="2" s="1"/>
  <c r="G36" i="2"/>
  <c r="DB35" i="2"/>
  <c r="CR35" i="2"/>
  <c r="CQ35" i="2"/>
  <c r="CM35" i="2"/>
  <c r="CL35" i="2"/>
  <c r="CK35" i="2"/>
  <c r="CJ35" i="2"/>
  <c r="CJ126" i="2" s="1"/>
  <c r="CJ137" i="2" s="1"/>
  <c r="CI35" i="2"/>
  <c r="CH35" i="2"/>
  <c r="CG35" i="2"/>
  <c r="CF35" i="2"/>
  <c r="CE35" i="2"/>
  <c r="CD35" i="2"/>
  <c r="CB35" i="2"/>
  <c r="CB126" i="2" s="1"/>
  <c r="CB137" i="2" s="1"/>
  <c r="AX35" i="2"/>
  <c r="AW35" i="2"/>
  <c r="AS35" i="2"/>
  <c r="AR35" i="2"/>
  <c r="AQ35" i="2"/>
  <c r="AP35" i="2"/>
  <c r="AO35" i="2"/>
  <c r="AK35" i="2"/>
  <c r="AJ35" i="2"/>
  <c r="AH35" i="2"/>
  <c r="AH126" i="2" s="1"/>
  <c r="AH137" i="2" s="1"/>
  <c r="AA35" i="2"/>
  <c r="Z35" i="2"/>
  <c r="V35" i="2"/>
  <c r="U35" i="2"/>
  <c r="T35" i="2"/>
  <c r="S35" i="2"/>
  <c r="R35" i="2"/>
  <c r="R126" i="2" s="1"/>
  <c r="R137" i="2" s="1"/>
  <c r="Q35" i="2"/>
  <c r="P35" i="2"/>
  <c r="O35" i="2"/>
  <c r="N35" i="2"/>
  <c r="M35" i="2"/>
  <c r="L35" i="2"/>
  <c r="K35" i="2"/>
  <c r="J35" i="2"/>
  <c r="J126" i="2" s="1"/>
  <c r="H35" i="2"/>
  <c r="H126" i="2" s="1"/>
  <c r="H137" i="2" s="1"/>
  <c r="DP34" i="2"/>
  <c r="DO34" i="2"/>
  <c r="DN34" i="2"/>
  <c r="DM34" i="2"/>
  <c r="DL34" i="2"/>
  <c r="DJ34" i="2"/>
  <c r="DI34" i="2"/>
  <c r="DH34" i="2"/>
  <c r="DG34" i="2"/>
  <c r="DF34" i="2"/>
  <c r="DE34" i="2"/>
  <c r="DD34" i="2"/>
  <c r="DC34" i="2"/>
  <c r="DB34" i="2"/>
  <c r="DA34" i="2"/>
  <c r="CZ34" i="2"/>
  <c r="CY34" i="2"/>
  <c r="CW34" i="2"/>
  <c r="CV34" i="2"/>
  <c r="CN34" i="2"/>
  <c r="DK34" i="2" s="1"/>
  <c r="CA34" i="2"/>
  <c r="BV34" i="2"/>
  <c r="BU34" i="2"/>
  <c r="BT34" i="2"/>
  <c r="BS34" i="2"/>
  <c r="BR34" i="2"/>
  <c r="BP34" i="2"/>
  <c r="BO34" i="2"/>
  <c r="BN34" i="2"/>
  <c r="BM34" i="2"/>
  <c r="BL34" i="2"/>
  <c r="BK34" i="2"/>
  <c r="BJ34" i="2"/>
  <c r="BI34" i="2"/>
  <c r="BH34" i="2"/>
  <c r="BG34" i="2"/>
  <c r="BF34" i="2"/>
  <c r="BE34" i="2"/>
  <c r="BC34" i="2"/>
  <c r="BB34" i="2"/>
  <c r="AT34" i="2"/>
  <c r="AG34" i="2"/>
  <c r="W34" i="2"/>
  <c r="G34" i="2"/>
  <c r="DP33" i="2"/>
  <c r="DO33" i="2"/>
  <c r="DN33" i="2"/>
  <c r="DM33" i="2"/>
  <c r="DL33" i="2"/>
  <c r="DJ33" i="2"/>
  <c r="DI33" i="2"/>
  <c r="DH33" i="2"/>
  <c r="DG33" i="2"/>
  <c r="DF33" i="2"/>
  <c r="DE33" i="2"/>
  <c r="DD33" i="2"/>
  <c r="DC33" i="2"/>
  <c r="DB33" i="2"/>
  <c r="DA33" i="2"/>
  <c r="CZ33" i="2"/>
  <c r="CY33" i="2"/>
  <c r="CX33" i="2"/>
  <c r="CW33" i="2"/>
  <c r="CV33" i="2"/>
  <c r="CS33" i="2"/>
  <c r="CN33" i="2"/>
  <c r="BX33" i="2" s="1"/>
  <c r="BU33" i="2"/>
  <c r="BT33" i="2"/>
  <c r="BS33" i="2"/>
  <c r="BR33" i="2"/>
  <c r="BP33" i="2"/>
  <c r="BO33" i="2"/>
  <c r="BN33" i="2"/>
  <c r="BM33" i="2"/>
  <c r="BL33" i="2"/>
  <c r="BK33" i="2"/>
  <c r="BJ33" i="2"/>
  <c r="BI33" i="2"/>
  <c r="BH33" i="2"/>
  <c r="BG33" i="2"/>
  <c r="BF33" i="2"/>
  <c r="BE33" i="2"/>
  <c r="BD33" i="2"/>
  <c r="BC33" i="2"/>
  <c r="BB33" i="2"/>
  <c r="AY33" i="2"/>
  <c r="AT33" i="2"/>
  <c r="AD33" i="2" s="1"/>
  <c r="AB33" i="2"/>
  <c r="W33" i="2"/>
  <c r="DP32" i="2"/>
  <c r="DO32" i="2"/>
  <c r="DN32" i="2"/>
  <c r="DM32" i="2"/>
  <c r="DL32" i="2"/>
  <c r="DJ32" i="2"/>
  <c r="DI32" i="2"/>
  <c r="DH32" i="2"/>
  <c r="DG32" i="2"/>
  <c r="DF32" i="2"/>
  <c r="DE32" i="2"/>
  <c r="DD32" i="2"/>
  <c r="DC32" i="2"/>
  <c r="DB32" i="2"/>
  <c r="DA32" i="2"/>
  <c r="CZ32" i="2"/>
  <c r="CY32" i="2"/>
  <c r="CX32" i="2"/>
  <c r="CW32" i="2"/>
  <c r="CV32" i="2"/>
  <c r="CN32" i="2"/>
  <c r="BX32" i="2" s="1"/>
  <c r="BV32" i="2"/>
  <c r="BU32" i="2"/>
  <c r="BT32" i="2"/>
  <c r="BS32" i="2"/>
  <c r="BR32" i="2"/>
  <c r="BP32" i="2"/>
  <c r="BO32" i="2"/>
  <c r="BN32" i="2"/>
  <c r="BM32" i="2"/>
  <c r="BL32" i="2"/>
  <c r="BK32" i="2"/>
  <c r="BJ32" i="2"/>
  <c r="BI32" i="2"/>
  <c r="BH32" i="2"/>
  <c r="BG32" i="2"/>
  <c r="BF32" i="2"/>
  <c r="BE32" i="2"/>
  <c r="BD32" i="2"/>
  <c r="BC32" i="2"/>
  <c r="BB32" i="2"/>
  <c r="AT32" i="2"/>
  <c r="AD32" i="2" s="1"/>
  <c r="W32" i="2"/>
  <c r="DP31" i="2"/>
  <c r="DO31" i="2"/>
  <c r="DN31" i="2"/>
  <c r="DM31" i="2"/>
  <c r="DL31" i="2"/>
  <c r="DK31" i="2"/>
  <c r="DJ31" i="2"/>
  <c r="DI31" i="2"/>
  <c r="DH31" i="2"/>
  <c r="DG31" i="2"/>
  <c r="DF31" i="2"/>
  <c r="DE31" i="2"/>
  <c r="DD31" i="2"/>
  <c r="DC31" i="2"/>
  <c r="DB31" i="2"/>
  <c r="DA31" i="2"/>
  <c r="CZ31" i="2"/>
  <c r="CY31" i="2"/>
  <c r="CX31" i="2"/>
  <c r="CW31" i="2"/>
  <c r="BY31" i="2"/>
  <c r="BX31" i="2" s="1"/>
  <c r="BW31" i="2" s="1"/>
  <c r="CT31" i="2" s="1"/>
  <c r="BU31" i="2"/>
  <c r="BT31" i="2"/>
  <c r="BS31" i="2"/>
  <c r="BR31" i="2"/>
  <c r="BQ31" i="2"/>
  <c r="BP31" i="2"/>
  <c r="BO31" i="2"/>
  <c r="BN31" i="2"/>
  <c r="BM31" i="2"/>
  <c r="BL31" i="2"/>
  <c r="BK31" i="2"/>
  <c r="BJ31" i="2"/>
  <c r="BI31" i="2"/>
  <c r="BH31" i="2"/>
  <c r="BG31" i="2"/>
  <c r="BF31" i="2"/>
  <c r="BE31" i="2"/>
  <c r="BD31" i="2"/>
  <c r="BC31" i="2"/>
  <c r="AE31" i="2"/>
  <c r="AD31" i="2" s="1"/>
  <c r="AC31" i="2" s="1"/>
  <c r="AZ31" i="2" s="1"/>
  <c r="AB31" i="2"/>
  <c r="G31" i="2" s="1"/>
  <c r="DR30" i="2"/>
  <c r="DP30" i="2"/>
  <c r="DO30" i="2"/>
  <c r="DN30" i="2"/>
  <c r="DM30" i="2"/>
  <c r="DL30" i="2"/>
  <c r="DK30" i="2"/>
  <c r="DJ30" i="2"/>
  <c r="DI30" i="2"/>
  <c r="DH30" i="2"/>
  <c r="DG30" i="2"/>
  <c r="DF30" i="2"/>
  <c r="DE30" i="2"/>
  <c r="DD30" i="2"/>
  <c r="DC30" i="2"/>
  <c r="DB30" i="2"/>
  <c r="DA30" i="2"/>
  <c r="CU30" i="2" s="1"/>
  <c r="CZ30" i="2"/>
  <c r="CY30" i="2"/>
  <c r="CX30" i="2"/>
  <c r="CW30" i="2"/>
  <c r="CV30" i="2"/>
  <c r="BX30" i="2"/>
  <c r="BW30" i="2" s="1"/>
  <c r="CT30" i="2" s="1"/>
  <c r="BV30" i="2"/>
  <c r="BU30" i="2"/>
  <c r="BT30" i="2"/>
  <c r="BS30" i="2"/>
  <c r="BR30" i="2"/>
  <c r="BQ30" i="2"/>
  <c r="BP30" i="2"/>
  <c r="BO30" i="2"/>
  <c r="BN30" i="2"/>
  <c r="BM30" i="2"/>
  <c r="BL30" i="2"/>
  <c r="BK30" i="2"/>
  <c r="BJ30" i="2"/>
  <c r="BI30" i="2"/>
  <c r="BH30" i="2"/>
  <c r="BA30" i="2" s="1"/>
  <c r="DS30" i="2" s="1"/>
  <c r="BG30" i="2"/>
  <c r="BF30" i="2"/>
  <c r="BE30" i="2"/>
  <c r="BD30" i="2"/>
  <c r="BC30" i="2"/>
  <c r="BB30" i="2"/>
  <c r="AZ30" i="2"/>
  <c r="AD30" i="2"/>
  <c r="AC30" i="2"/>
  <c r="G30" i="2"/>
  <c r="DP29" i="2"/>
  <c r="DO29" i="2"/>
  <c r="DN29" i="2"/>
  <c r="DM29" i="2"/>
  <c r="DL29" i="2"/>
  <c r="DK29" i="2"/>
  <c r="DJ29" i="2"/>
  <c r="DI29" i="2"/>
  <c r="DH29" i="2"/>
  <c r="DG29" i="2"/>
  <c r="DF29" i="2"/>
  <c r="DE29" i="2"/>
  <c r="DD29" i="2"/>
  <c r="DC29" i="2"/>
  <c r="DB29" i="2"/>
  <c r="DA29" i="2"/>
  <c r="CZ29" i="2"/>
  <c r="CY29" i="2"/>
  <c r="CX29" i="2"/>
  <c r="CW29" i="2"/>
  <c r="CV29" i="2"/>
  <c r="CU29" i="2" s="1"/>
  <c r="BX29" i="2"/>
  <c r="DT29" i="2" s="1"/>
  <c r="BV29" i="2"/>
  <c r="BU29" i="2"/>
  <c r="BT29" i="2"/>
  <c r="BS29" i="2"/>
  <c r="BR29" i="2"/>
  <c r="BQ29" i="2"/>
  <c r="BP29" i="2"/>
  <c r="BO29" i="2"/>
  <c r="BN29" i="2"/>
  <c r="BM29" i="2"/>
  <c r="BL29" i="2"/>
  <c r="BK29" i="2"/>
  <c r="BJ29" i="2"/>
  <c r="BI29" i="2"/>
  <c r="BH29" i="2"/>
  <c r="BG29" i="2"/>
  <c r="BF29" i="2"/>
  <c r="BE29" i="2"/>
  <c r="BD29" i="2"/>
  <c r="BC29" i="2"/>
  <c r="BB29" i="2"/>
  <c r="AI29" i="2"/>
  <c r="AD29" i="2"/>
  <c r="AC29" i="2"/>
  <c r="AZ29" i="2" s="1"/>
  <c r="G29" i="2"/>
  <c r="DO28" i="2"/>
  <c r="DN28" i="2"/>
  <c r="DM28" i="2"/>
  <c r="DL28" i="2"/>
  <c r="DK28" i="2"/>
  <c r="DJ28" i="2"/>
  <c r="DI28" i="2"/>
  <c r="DH28" i="2"/>
  <c r="DG28" i="2"/>
  <c r="DF28" i="2"/>
  <c r="DE28" i="2"/>
  <c r="DD28" i="2"/>
  <c r="DC28" i="2"/>
  <c r="DB28" i="2"/>
  <c r="DA28" i="2"/>
  <c r="CZ28" i="2"/>
  <c r="CY28" i="2"/>
  <c r="CX28" i="2"/>
  <c r="CV28" i="2"/>
  <c r="CS28" i="2"/>
  <c r="BZ28" i="2"/>
  <c r="CW28" i="2" s="1"/>
  <c r="BU28" i="2"/>
  <c r="BT28" i="2"/>
  <c r="BS28" i="2"/>
  <c r="BR28" i="2"/>
  <c r="BQ28" i="2"/>
  <c r="BP28" i="2"/>
  <c r="BO28" i="2"/>
  <c r="BN28" i="2"/>
  <c r="BM28" i="2"/>
  <c r="BL28" i="2"/>
  <c r="BK28" i="2"/>
  <c r="BJ28" i="2"/>
  <c r="BI28" i="2"/>
  <c r="BH28" i="2"/>
  <c r="BG28" i="2"/>
  <c r="BF28" i="2"/>
  <c r="BE28" i="2"/>
  <c r="BD28" i="2"/>
  <c r="BB28" i="2"/>
  <c r="AY28" i="2"/>
  <c r="BV28" i="2" s="1"/>
  <c r="AF28" i="2"/>
  <c r="BC28" i="2" s="1"/>
  <c r="AB28" i="2"/>
  <c r="G28" i="2"/>
  <c r="DR28" i="2" s="1"/>
  <c r="DP27" i="2"/>
  <c r="DO27" i="2"/>
  <c r="DN27" i="2"/>
  <c r="DM27" i="2"/>
  <c r="DL27" i="2"/>
  <c r="DK27" i="2"/>
  <c r="DJ27" i="2"/>
  <c r="DI27" i="2"/>
  <c r="DH27" i="2"/>
  <c r="DG27" i="2"/>
  <c r="DF27" i="2"/>
  <c r="DE27" i="2"/>
  <c r="DD27" i="2"/>
  <c r="DC27" i="2"/>
  <c r="DB27" i="2"/>
  <c r="DA27" i="2"/>
  <c r="CZ27" i="2"/>
  <c r="CY27" i="2"/>
  <c r="CX27" i="2"/>
  <c r="CV27" i="2"/>
  <c r="BZ27" i="2"/>
  <c r="BX27" i="2" s="1"/>
  <c r="BV27" i="2"/>
  <c r="BU27" i="2"/>
  <c r="BT27" i="2"/>
  <c r="BS27" i="2"/>
  <c r="BR27" i="2"/>
  <c r="BQ27" i="2"/>
  <c r="BP27" i="2"/>
  <c r="BO27" i="2"/>
  <c r="BN27" i="2"/>
  <c r="BM27" i="2"/>
  <c r="BL27" i="2"/>
  <c r="BK27" i="2"/>
  <c r="BJ27" i="2"/>
  <c r="BI27" i="2"/>
  <c r="BH27" i="2"/>
  <c r="BG27" i="2"/>
  <c r="BF27" i="2"/>
  <c r="BE27" i="2"/>
  <c r="BD27" i="2"/>
  <c r="BB27" i="2"/>
  <c r="AF27" i="2"/>
  <c r="AD27" i="2" s="1"/>
  <c r="I27" i="2"/>
  <c r="DR26" i="2"/>
  <c r="DP26" i="2"/>
  <c r="DO26" i="2"/>
  <c r="DN26" i="2"/>
  <c r="DM26" i="2"/>
  <c r="DL26" i="2"/>
  <c r="DK26" i="2"/>
  <c r="DJ26" i="2"/>
  <c r="DI26" i="2"/>
  <c r="DH26" i="2"/>
  <c r="DG26" i="2"/>
  <c r="DF26" i="2"/>
  <c r="DE26" i="2"/>
  <c r="DD26" i="2"/>
  <c r="DC26" i="2"/>
  <c r="DB26" i="2"/>
  <c r="DA26" i="2"/>
  <c r="CZ26" i="2"/>
  <c r="CY26" i="2"/>
  <c r="CX26" i="2"/>
  <c r="CV26" i="2"/>
  <c r="BZ26" i="2"/>
  <c r="BV26" i="2"/>
  <c r="BU26" i="2"/>
  <c r="BT26" i="2"/>
  <c r="BS26" i="2"/>
  <c r="BR26" i="2"/>
  <c r="BQ26" i="2"/>
  <c r="BP26" i="2"/>
  <c r="BO26" i="2"/>
  <c r="BN26" i="2"/>
  <c r="BM26" i="2"/>
  <c r="BL26" i="2"/>
  <c r="BK26" i="2"/>
  <c r="BJ26" i="2"/>
  <c r="BI26" i="2"/>
  <c r="BH26" i="2"/>
  <c r="BG26" i="2"/>
  <c r="BF26" i="2"/>
  <c r="BE26" i="2"/>
  <c r="BD26" i="2"/>
  <c r="BB26" i="2"/>
  <c r="AF26" i="2"/>
  <c r="G26" i="2"/>
  <c r="DR25" i="2"/>
  <c r="DP25" i="2"/>
  <c r="DO25" i="2"/>
  <c r="DN25" i="2"/>
  <c r="DM25" i="2"/>
  <c r="DL25" i="2"/>
  <c r="DK25" i="2"/>
  <c r="DJ25" i="2"/>
  <c r="DI25" i="2"/>
  <c r="DH25" i="2"/>
  <c r="DH35" i="2" s="1"/>
  <c r="DG25" i="2"/>
  <c r="DF25" i="2"/>
  <c r="DE25" i="2"/>
  <c r="DD25" i="2"/>
  <c r="DC25" i="2"/>
  <c r="DB25" i="2"/>
  <c r="DA25" i="2"/>
  <c r="CZ25" i="2"/>
  <c r="CY25" i="2"/>
  <c r="CX25" i="2"/>
  <c r="CV25" i="2"/>
  <c r="BZ25" i="2"/>
  <c r="CW25" i="2" s="1"/>
  <c r="CU25" i="2" s="1"/>
  <c r="BV25" i="2"/>
  <c r="BU25" i="2"/>
  <c r="BT25" i="2"/>
  <c r="BS25" i="2"/>
  <c r="BR25" i="2"/>
  <c r="BQ25" i="2"/>
  <c r="BP25" i="2"/>
  <c r="BO25" i="2"/>
  <c r="BN25" i="2"/>
  <c r="BM25" i="2"/>
  <c r="BL25" i="2"/>
  <c r="BK25" i="2"/>
  <c r="BJ25" i="2"/>
  <c r="BI25" i="2"/>
  <c r="BH25" i="2"/>
  <c r="BG25" i="2"/>
  <c r="BF25" i="2"/>
  <c r="BE25" i="2"/>
  <c r="BD25" i="2"/>
  <c r="BB25" i="2"/>
  <c r="AF25" i="2"/>
  <c r="G25" i="2"/>
  <c r="DR24" i="2"/>
  <c r="DP24" i="2"/>
  <c r="DO24" i="2"/>
  <c r="DN24" i="2"/>
  <c r="DM24" i="2"/>
  <c r="DL24" i="2"/>
  <c r="DK24" i="2"/>
  <c r="DJ24" i="2"/>
  <c r="DI24" i="2"/>
  <c r="DH24" i="2"/>
  <c r="DG24" i="2"/>
  <c r="DF24" i="2"/>
  <c r="DE24" i="2"/>
  <c r="DD24" i="2"/>
  <c r="DC24" i="2"/>
  <c r="DB24" i="2"/>
  <c r="DA24" i="2"/>
  <c r="CZ24" i="2"/>
  <c r="CY24" i="2"/>
  <c r="CX24" i="2"/>
  <c r="CW24" i="2"/>
  <c r="CV24" i="2"/>
  <c r="BX24" i="2"/>
  <c r="BW24" i="2"/>
  <c r="CT24" i="2" s="1"/>
  <c r="BV24" i="2"/>
  <c r="BU24" i="2"/>
  <c r="BT24" i="2"/>
  <c r="BS24" i="2"/>
  <c r="BR24" i="2"/>
  <c r="BQ24" i="2"/>
  <c r="BP24" i="2"/>
  <c r="BO24" i="2"/>
  <c r="BN24" i="2"/>
  <c r="BM24" i="2"/>
  <c r="BL24" i="2"/>
  <c r="BK24" i="2"/>
  <c r="BJ24" i="2"/>
  <c r="BI24" i="2"/>
  <c r="BH24" i="2"/>
  <c r="BG24" i="2"/>
  <c r="BF24" i="2"/>
  <c r="BE24" i="2"/>
  <c r="BD24" i="2"/>
  <c r="BC24" i="2"/>
  <c r="BB24" i="2"/>
  <c r="AD24" i="2"/>
  <c r="AC24" i="2"/>
  <c r="AZ24" i="2" s="1"/>
  <c r="G24" i="2"/>
  <c r="DP23" i="2"/>
  <c r="DO23" i="2"/>
  <c r="DN23" i="2"/>
  <c r="DL23" i="2"/>
  <c r="DK23" i="2"/>
  <c r="DJ23" i="2"/>
  <c r="DI23" i="2"/>
  <c r="DH23" i="2"/>
  <c r="DG23" i="2"/>
  <c r="DF23" i="2"/>
  <c r="DE23" i="2"/>
  <c r="DD23" i="2"/>
  <c r="DC23" i="2"/>
  <c r="DB23" i="2"/>
  <c r="DA23" i="2"/>
  <c r="CZ23" i="2"/>
  <c r="CY23" i="2"/>
  <c r="CX23" i="2"/>
  <c r="CW23" i="2"/>
  <c r="CV23" i="2"/>
  <c r="CP23" i="2"/>
  <c r="DM23" i="2" s="1"/>
  <c r="CU23" i="2" s="1"/>
  <c r="BV23" i="2"/>
  <c r="BU23" i="2"/>
  <c r="BT23" i="2"/>
  <c r="BR23" i="2"/>
  <c r="BQ23" i="2"/>
  <c r="BP23" i="2"/>
  <c r="BO23" i="2"/>
  <c r="BN23" i="2"/>
  <c r="BM23" i="2"/>
  <c r="BL23" i="2"/>
  <c r="BK23" i="2"/>
  <c r="BJ23" i="2"/>
  <c r="BI23" i="2"/>
  <c r="BH23" i="2"/>
  <c r="BG23" i="2"/>
  <c r="BF23" i="2"/>
  <c r="BE23" i="2"/>
  <c r="BD23" i="2"/>
  <c r="BC23" i="2"/>
  <c r="BB23" i="2"/>
  <c r="AV23" i="2"/>
  <c r="AD23" i="2" s="1"/>
  <c r="G23" i="2"/>
  <c r="DR23" i="2" s="1"/>
  <c r="DR22" i="2"/>
  <c r="DP22" i="2"/>
  <c r="DO22" i="2"/>
  <c r="DN22" i="2"/>
  <c r="DL22" i="2"/>
  <c r="DK22" i="2"/>
  <c r="DJ22" i="2"/>
  <c r="DI22" i="2"/>
  <c r="DH22" i="2"/>
  <c r="DG22" i="2"/>
  <c r="DF22" i="2"/>
  <c r="DE22" i="2"/>
  <c r="DD22" i="2"/>
  <c r="DC22" i="2"/>
  <c r="DB22" i="2"/>
  <c r="DA22" i="2"/>
  <c r="CZ22" i="2"/>
  <c r="CY22" i="2"/>
  <c r="CW22" i="2"/>
  <c r="CV22" i="2"/>
  <c r="CP22" i="2"/>
  <c r="DM22" i="2" s="1"/>
  <c r="CA22" i="2"/>
  <c r="BV22" i="2"/>
  <c r="BU22" i="2"/>
  <c r="BT22" i="2"/>
  <c r="BR22" i="2"/>
  <c r="BQ22" i="2"/>
  <c r="BP22" i="2"/>
  <c r="BO22" i="2"/>
  <c r="BN22" i="2"/>
  <c r="BM22" i="2"/>
  <c r="BL22" i="2"/>
  <c r="BK22" i="2"/>
  <c r="BJ22" i="2"/>
  <c r="BI22" i="2"/>
  <c r="BH22" i="2"/>
  <c r="BG22" i="2"/>
  <c r="BF22" i="2"/>
  <c r="BE22" i="2"/>
  <c r="BC22" i="2"/>
  <c r="BB22" i="2"/>
  <c r="AV22" i="2"/>
  <c r="BS22" i="2" s="1"/>
  <c r="AG22" i="2"/>
  <c r="G22" i="2"/>
  <c r="DP21" i="2"/>
  <c r="DO21" i="2"/>
  <c r="DN21" i="2"/>
  <c r="DM21" i="2"/>
  <c r="DL21" i="2"/>
  <c r="DJ21" i="2"/>
  <c r="DI21" i="2"/>
  <c r="DH21" i="2"/>
  <c r="DG21" i="2"/>
  <c r="DF21" i="2"/>
  <c r="DE21" i="2"/>
  <c r="DD21" i="2"/>
  <c r="DC21" i="2"/>
  <c r="DB21" i="2"/>
  <c r="DA21" i="2"/>
  <c r="CZ21" i="2"/>
  <c r="CY21" i="2"/>
  <c r="CW21" i="2"/>
  <c r="CN21" i="2"/>
  <c r="DK21" i="2" s="1"/>
  <c r="CA21" i="2"/>
  <c r="CX21" i="2" s="1"/>
  <c r="BY21" i="2"/>
  <c r="BV21" i="2"/>
  <c r="BU21" i="2"/>
  <c r="BT21" i="2"/>
  <c r="BS21" i="2"/>
  <c r="BR21" i="2"/>
  <c r="BP21" i="2"/>
  <c r="BO21" i="2"/>
  <c r="BN21" i="2"/>
  <c r="BM21" i="2"/>
  <c r="BL21" i="2"/>
  <c r="BK21" i="2"/>
  <c r="BJ21" i="2"/>
  <c r="BI21" i="2"/>
  <c r="BH21" i="2"/>
  <c r="BG21" i="2"/>
  <c r="BF21" i="2"/>
  <c r="BE21" i="2"/>
  <c r="AT21" i="2"/>
  <c r="AG21" i="2"/>
  <c r="BD21" i="2" s="1"/>
  <c r="AF21" i="2"/>
  <c r="BC21" i="2" s="1"/>
  <c r="AE21" i="2"/>
  <c r="BB21" i="2" s="1"/>
  <c r="G21" i="2"/>
  <c r="DR21" i="2" s="1"/>
  <c r="DP20" i="2"/>
  <c r="DO20" i="2"/>
  <c r="DN20" i="2"/>
  <c r="DL20" i="2"/>
  <c r="DK20" i="2"/>
  <c r="DJ20" i="2"/>
  <c r="DI20" i="2"/>
  <c r="DH20" i="2"/>
  <c r="DG20" i="2"/>
  <c r="DF20" i="2"/>
  <c r="DE20" i="2"/>
  <c r="DD20" i="2"/>
  <c r="DC20" i="2"/>
  <c r="DB20" i="2"/>
  <c r="DA20" i="2"/>
  <c r="CZ20" i="2"/>
  <c r="CY20" i="2"/>
  <c r="CX20" i="2"/>
  <c r="CP20" i="2"/>
  <c r="CA20" i="2"/>
  <c r="BZ20" i="2"/>
  <c r="CW20" i="2" s="1"/>
  <c r="BY20" i="2"/>
  <c r="BX20" i="2" s="1"/>
  <c r="BV20" i="2"/>
  <c r="BU20" i="2"/>
  <c r="BT20" i="2"/>
  <c r="BR20" i="2"/>
  <c r="BQ20" i="2"/>
  <c r="BP20" i="2"/>
  <c r="BO20" i="2"/>
  <c r="BN20" i="2"/>
  <c r="BM20" i="2"/>
  <c r="BL20" i="2"/>
  <c r="BK20" i="2"/>
  <c r="BJ20" i="2"/>
  <c r="BI20" i="2"/>
  <c r="BH20" i="2"/>
  <c r="BG20" i="2"/>
  <c r="BF20" i="2"/>
  <c r="BE20" i="2"/>
  <c r="AV20" i="2"/>
  <c r="AG20" i="2"/>
  <c r="AF20" i="2"/>
  <c r="AE20" i="2"/>
  <c r="BB20" i="2" s="1"/>
  <c r="Y20" i="2"/>
  <c r="I20" i="2"/>
  <c r="G20" i="2"/>
  <c r="DR20" i="2" s="1"/>
  <c r="DO19" i="2"/>
  <c r="DN19" i="2"/>
  <c r="DL19" i="2"/>
  <c r="DK19" i="2"/>
  <c r="DJ19" i="2"/>
  <c r="DI19" i="2"/>
  <c r="DH19" i="2"/>
  <c r="DG19" i="2"/>
  <c r="DF19" i="2"/>
  <c r="DE19" i="2"/>
  <c r="DD19" i="2"/>
  <c r="DC19" i="2"/>
  <c r="DB19" i="2"/>
  <c r="DA19" i="2"/>
  <c r="CY19" i="2"/>
  <c r="CX19" i="2"/>
  <c r="CW19" i="2"/>
  <c r="CV19" i="2"/>
  <c r="CS19" i="2"/>
  <c r="BX19" i="2" s="1"/>
  <c r="CP19" i="2"/>
  <c r="DM19" i="2" s="1"/>
  <c r="CC19" i="2"/>
  <c r="BU19" i="2"/>
  <c r="BT19" i="2"/>
  <c r="BR19" i="2"/>
  <c r="BQ19" i="2"/>
  <c r="BP19" i="2"/>
  <c r="BO19" i="2"/>
  <c r="BN19" i="2"/>
  <c r="BM19" i="2"/>
  <c r="BL19" i="2"/>
  <c r="BH19" i="2"/>
  <c r="BG19" i="2"/>
  <c r="BE19" i="2"/>
  <c r="BD19" i="2"/>
  <c r="BC19" i="2"/>
  <c r="BB19" i="2"/>
  <c r="AY19" i="2"/>
  <c r="BV19" i="2" s="1"/>
  <c r="AV19" i="2"/>
  <c r="AN19" i="2"/>
  <c r="AN133" i="2" s="1"/>
  <c r="AM19" i="2"/>
  <c r="AL19" i="2"/>
  <c r="AI19" i="2"/>
  <c r="AI35" i="2" s="1"/>
  <c r="AB19" i="2"/>
  <c r="Y19" i="2"/>
  <c r="DP18" i="2"/>
  <c r="DO18" i="2"/>
  <c r="DN18" i="2"/>
  <c r="DM18" i="2"/>
  <c r="DL18" i="2"/>
  <c r="DK18" i="2"/>
  <c r="DJ18" i="2"/>
  <c r="DI18" i="2"/>
  <c r="DH18" i="2"/>
  <c r="DG18" i="2"/>
  <c r="DF18" i="2"/>
  <c r="DE18" i="2"/>
  <c r="DD18" i="2"/>
  <c r="DC18" i="2"/>
  <c r="DB18" i="2"/>
  <c r="DA18" i="2"/>
  <c r="CZ18" i="2"/>
  <c r="CY18" i="2"/>
  <c r="CX18" i="2"/>
  <c r="CW18" i="2"/>
  <c r="CU18" i="2" s="1"/>
  <c r="DT18" i="2" s="1"/>
  <c r="CV18" i="2"/>
  <c r="BX18" i="2"/>
  <c r="BV18" i="2"/>
  <c r="BU18" i="2"/>
  <c r="BT18" i="2"/>
  <c r="BS18" i="2"/>
  <c r="BR18" i="2"/>
  <c r="BQ18" i="2"/>
  <c r="BP18" i="2"/>
  <c r="BO18" i="2"/>
  <c r="BN18" i="2"/>
  <c r="BM18" i="2"/>
  <c r="BL18" i="2"/>
  <c r="BK18" i="2"/>
  <c r="BJ18" i="2"/>
  <c r="BI18" i="2"/>
  <c r="BH18" i="2"/>
  <c r="BG18" i="2"/>
  <c r="BF18" i="2"/>
  <c r="BE18" i="2"/>
  <c r="BD18" i="2"/>
  <c r="BC18" i="2"/>
  <c r="BB18" i="2"/>
  <c r="BA18" i="2" s="1"/>
  <c r="AD18" i="2"/>
  <c r="DS18" i="2" s="1"/>
  <c r="G18" i="2"/>
  <c r="DR17" i="2"/>
  <c r="DP17" i="2"/>
  <c r="DO17" i="2"/>
  <c r="DN17" i="2"/>
  <c r="DM17" i="2"/>
  <c r="DL17" i="2"/>
  <c r="DJ17" i="2"/>
  <c r="DI17" i="2"/>
  <c r="DH17" i="2"/>
  <c r="DG17" i="2"/>
  <c r="DF17" i="2"/>
  <c r="DE17" i="2"/>
  <c r="DD17" i="2"/>
  <c r="DC17" i="2"/>
  <c r="DB17" i="2"/>
  <c r="DA17" i="2"/>
  <c r="CZ17" i="2"/>
  <c r="CY17" i="2"/>
  <c r="CX17" i="2"/>
  <c r="CW17" i="2"/>
  <c r="CV17" i="2"/>
  <c r="CN17" i="2"/>
  <c r="BX17" i="2" s="1"/>
  <c r="BV17" i="2"/>
  <c r="BU17" i="2"/>
  <c r="BT17" i="2"/>
  <c r="BS17" i="2"/>
  <c r="BR17" i="2"/>
  <c r="BP17" i="2"/>
  <c r="BO17" i="2"/>
  <c r="BN17" i="2"/>
  <c r="BM17" i="2"/>
  <c r="BL17" i="2"/>
  <c r="BK17" i="2"/>
  <c r="BJ17" i="2"/>
  <c r="BI17" i="2"/>
  <c r="BH17" i="2"/>
  <c r="BG17" i="2"/>
  <c r="BF17" i="2"/>
  <c r="BE17" i="2"/>
  <c r="BD17" i="2"/>
  <c r="BC17" i="2"/>
  <c r="BB17" i="2"/>
  <c r="AT17" i="2"/>
  <c r="BQ17" i="2" s="1"/>
  <c r="G17" i="2"/>
  <c r="DR16" i="2"/>
  <c r="DP16" i="2"/>
  <c r="DO16" i="2"/>
  <c r="DN16" i="2"/>
  <c r="DM16" i="2"/>
  <c r="DL16" i="2"/>
  <c r="DJ16" i="2"/>
  <c r="DI16" i="2"/>
  <c r="DH16" i="2"/>
  <c r="DG16" i="2"/>
  <c r="DF16" i="2"/>
  <c r="DE16" i="2"/>
  <c r="DD16" i="2"/>
  <c r="DC16" i="2"/>
  <c r="DB16" i="2"/>
  <c r="DA16" i="2"/>
  <c r="CZ16" i="2"/>
  <c r="CY16" i="2"/>
  <c r="CX16" i="2"/>
  <c r="CV16" i="2"/>
  <c r="CN16" i="2"/>
  <c r="BZ16" i="2"/>
  <c r="CW16" i="2" s="1"/>
  <c r="BV16" i="2"/>
  <c r="BU16" i="2"/>
  <c r="BT16" i="2"/>
  <c r="BS16" i="2"/>
  <c r="BR16" i="2"/>
  <c r="BP16" i="2"/>
  <c r="BO16" i="2"/>
  <c r="BN16" i="2"/>
  <c r="BM16" i="2"/>
  <c r="BL16" i="2"/>
  <c r="BK16" i="2"/>
  <c r="BJ16" i="2"/>
  <c r="BI16" i="2"/>
  <c r="BH16" i="2"/>
  <c r="BG16" i="2"/>
  <c r="BF16" i="2"/>
  <c r="BE16" i="2"/>
  <c r="BD16" i="2"/>
  <c r="BB16" i="2"/>
  <c r="AT16" i="2"/>
  <c r="AF16" i="2"/>
  <c r="BC16" i="2" s="1"/>
  <c r="G16" i="2"/>
  <c r="DP15" i="2"/>
  <c r="DO15" i="2"/>
  <c r="DN15" i="2"/>
  <c r="DM15" i="2"/>
  <c r="DL15" i="2"/>
  <c r="DK15" i="2"/>
  <c r="DJ15" i="2"/>
  <c r="DI15" i="2"/>
  <c r="DH15" i="2"/>
  <c r="DG15" i="2"/>
  <c r="DF15" i="2"/>
  <c r="DE15" i="2"/>
  <c r="DD15" i="2"/>
  <c r="DC15" i="2"/>
  <c r="DB15" i="2"/>
  <c r="DA15" i="2"/>
  <c r="CZ15" i="2"/>
  <c r="CY15" i="2"/>
  <c r="CX15" i="2"/>
  <c r="CV15" i="2"/>
  <c r="CS15" i="2"/>
  <c r="BZ15" i="2" s="1"/>
  <c r="BU15" i="2"/>
  <c r="BT15" i="2"/>
  <c r="BS15" i="2"/>
  <c r="BR15" i="2"/>
  <c r="BQ15" i="2"/>
  <c r="BP15" i="2"/>
  <c r="BO15" i="2"/>
  <c r="BN15" i="2"/>
  <c r="BM15" i="2"/>
  <c r="BL15" i="2"/>
  <c r="BK15" i="2"/>
  <c r="BJ15" i="2"/>
  <c r="BI15" i="2"/>
  <c r="BH15" i="2"/>
  <c r="BG15" i="2"/>
  <c r="BF15" i="2"/>
  <c r="BE15" i="2"/>
  <c r="BD15" i="2"/>
  <c r="BB15" i="2"/>
  <c r="AY15" i="2"/>
  <c r="AF15" i="2"/>
  <c r="AB15" i="2"/>
  <c r="AB131" i="2" s="1"/>
  <c r="I15" i="2"/>
  <c r="I131" i="2" s="1"/>
  <c r="G15" i="2"/>
  <c r="DR15" i="2" s="1"/>
  <c r="DR14" i="2"/>
  <c r="DP14" i="2"/>
  <c r="DO14" i="2"/>
  <c r="DO131" i="2" s="1"/>
  <c r="DN14" i="2"/>
  <c r="DM14" i="2"/>
  <c r="DK14" i="2"/>
  <c r="DJ14" i="2"/>
  <c r="DJ131" i="2" s="1"/>
  <c r="DI14" i="2"/>
  <c r="DI131" i="2" s="1"/>
  <c r="DH14" i="2"/>
  <c r="DH131" i="2" s="1"/>
  <c r="DG14" i="2"/>
  <c r="DF14" i="2"/>
  <c r="DE14" i="2"/>
  <c r="DD14" i="2"/>
  <c r="DC14" i="2"/>
  <c r="DB14" i="2"/>
  <c r="DB131" i="2" s="1"/>
  <c r="DA14" i="2"/>
  <c r="DA131" i="2" s="1"/>
  <c r="CZ14" i="2"/>
  <c r="CZ131" i="2" s="1"/>
  <c r="CY14" i="2"/>
  <c r="CX14" i="2"/>
  <c r="CV14" i="2"/>
  <c r="CO14" i="2"/>
  <c r="BZ14" i="2"/>
  <c r="BX14" i="2" s="1"/>
  <c r="BW14" i="2" s="1"/>
  <c r="CT14" i="2" s="1"/>
  <c r="BV14" i="2"/>
  <c r="BU14" i="2"/>
  <c r="BT14" i="2"/>
  <c r="BS14" i="2"/>
  <c r="BQ14" i="2"/>
  <c r="BP14" i="2"/>
  <c r="BP131" i="2" s="1"/>
  <c r="BO14" i="2"/>
  <c r="BN14" i="2"/>
  <c r="BM14" i="2"/>
  <c r="BL14" i="2"/>
  <c r="BK14" i="2"/>
  <c r="BJ14" i="2"/>
  <c r="BI14" i="2"/>
  <c r="BH14" i="2"/>
  <c r="BH131" i="2" s="1"/>
  <c r="BG14" i="2"/>
  <c r="BF14" i="2"/>
  <c r="BE14" i="2"/>
  <c r="BD14" i="2"/>
  <c r="BC14" i="2"/>
  <c r="BB14" i="2"/>
  <c r="AU14" i="2"/>
  <c r="AF14" i="2"/>
  <c r="G14" i="2"/>
  <c r="DR13" i="2"/>
  <c r="DP13" i="2"/>
  <c r="DO13" i="2"/>
  <c r="DN13" i="2"/>
  <c r="DM13" i="2"/>
  <c r="DL13" i="2"/>
  <c r="DK13" i="2"/>
  <c r="DJ13" i="2"/>
  <c r="DI13" i="2"/>
  <c r="DH13" i="2"/>
  <c r="DG13" i="2"/>
  <c r="DF13" i="2"/>
  <c r="DE13" i="2"/>
  <c r="DD13" i="2"/>
  <c r="DC13" i="2"/>
  <c r="DB13" i="2"/>
  <c r="DA13" i="2"/>
  <c r="CZ13" i="2"/>
  <c r="CY13" i="2"/>
  <c r="CX13" i="2"/>
  <c r="CW13" i="2"/>
  <c r="CV13" i="2"/>
  <c r="CU13" i="2" s="1"/>
  <c r="BX13" i="2"/>
  <c r="BW13" i="2" s="1"/>
  <c r="CT13" i="2" s="1"/>
  <c r="BV13" i="2"/>
  <c r="BU13" i="2"/>
  <c r="BT13" i="2"/>
  <c r="BS13" i="2"/>
  <c r="BR13" i="2"/>
  <c r="BQ13" i="2"/>
  <c r="BP13" i="2"/>
  <c r="BO13" i="2"/>
  <c r="BN13" i="2"/>
  <c r="BM13" i="2"/>
  <c r="BL13" i="2"/>
  <c r="BK13" i="2"/>
  <c r="BJ13" i="2"/>
  <c r="BI13" i="2"/>
  <c r="BH13" i="2"/>
  <c r="BG13" i="2"/>
  <c r="BF13" i="2"/>
  <c r="BE13" i="2"/>
  <c r="BD13" i="2"/>
  <c r="BC13" i="2"/>
  <c r="BB13" i="2"/>
  <c r="AD13" i="2"/>
  <c r="G13" i="2"/>
  <c r="AC13" i="2" s="1"/>
  <c r="AZ13" i="2" s="1"/>
  <c r="DR12" i="2"/>
  <c r="DP12" i="2"/>
  <c r="DO12" i="2"/>
  <c r="DN12" i="2"/>
  <c r="DM12" i="2"/>
  <c r="DL12" i="2"/>
  <c r="DK12" i="2"/>
  <c r="DJ12" i="2"/>
  <c r="DI12" i="2"/>
  <c r="DH12" i="2"/>
  <c r="DG12" i="2"/>
  <c r="DF12" i="2"/>
  <c r="DE12" i="2"/>
  <c r="DD12" i="2"/>
  <c r="DC12" i="2"/>
  <c r="DB12" i="2"/>
  <c r="DA12" i="2"/>
  <c r="CU12" i="2" s="1"/>
  <c r="CZ12" i="2"/>
  <c r="CY12" i="2"/>
  <c r="CX12" i="2"/>
  <c r="CW12" i="2"/>
  <c r="CV12" i="2"/>
  <c r="BX12" i="2"/>
  <c r="BW12" i="2" s="1"/>
  <c r="CT12" i="2" s="1"/>
  <c r="BV12" i="2"/>
  <c r="BU12" i="2"/>
  <c r="BT12" i="2"/>
  <c r="BS12" i="2"/>
  <c r="BR12" i="2"/>
  <c r="BQ12" i="2"/>
  <c r="BP12" i="2"/>
  <c r="BO12" i="2"/>
  <c r="BN12" i="2"/>
  <c r="BM12" i="2"/>
  <c r="BL12" i="2"/>
  <c r="BK12" i="2"/>
  <c r="BJ12" i="2"/>
  <c r="BI12" i="2"/>
  <c r="BH12" i="2"/>
  <c r="BG12" i="2"/>
  <c r="BF12" i="2"/>
  <c r="BE12" i="2"/>
  <c r="BD12" i="2"/>
  <c r="BC12" i="2"/>
  <c r="BB12" i="2"/>
  <c r="BA12" i="2" s="1"/>
  <c r="DS12" i="2" s="1"/>
  <c r="AD12" i="2"/>
  <c r="AC12" i="2"/>
  <c r="AZ12" i="2" s="1"/>
  <c r="G12" i="2"/>
  <c r="DR11" i="2"/>
  <c r="DP11" i="2"/>
  <c r="DO11" i="2"/>
  <c r="DN11" i="2"/>
  <c r="DM11" i="2"/>
  <c r="DL11" i="2"/>
  <c r="DK11" i="2"/>
  <c r="DJ11" i="2"/>
  <c r="DI11" i="2"/>
  <c r="DH11" i="2"/>
  <c r="DG11" i="2"/>
  <c r="DF11" i="2"/>
  <c r="DE11" i="2"/>
  <c r="DD11" i="2"/>
  <c r="DC11" i="2"/>
  <c r="DB11" i="2"/>
  <c r="DA11" i="2"/>
  <c r="CZ11" i="2"/>
  <c r="CY11" i="2"/>
  <c r="CX11" i="2"/>
  <c r="CW11" i="2"/>
  <c r="CU11" i="2" s="1"/>
  <c r="CV11" i="2"/>
  <c r="BX11" i="2"/>
  <c r="DT11" i="2" s="1"/>
  <c r="BV11" i="2"/>
  <c r="BU11" i="2"/>
  <c r="BT11" i="2"/>
  <c r="BS11" i="2"/>
  <c r="BR11" i="2"/>
  <c r="BQ11" i="2"/>
  <c r="BP11" i="2"/>
  <c r="BO11" i="2"/>
  <c r="BN11" i="2"/>
  <c r="BM11" i="2"/>
  <c r="BL11" i="2"/>
  <c r="BK11" i="2"/>
  <c r="BJ11" i="2"/>
  <c r="BI11" i="2"/>
  <c r="BH11" i="2"/>
  <c r="BG11" i="2"/>
  <c r="BF11" i="2"/>
  <c r="BE11" i="2"/>
  <c r="BD11" i="2"/>
  <c r="BC11" i="2"/>
  <c r="BB11" i="2"/>
  <c r="AD11" i="2"/>
  <c r="G11" i="2"/>
  <c r="DP10" i="2"/>
  <c r="DO10" i="2"/>
  <c r="DN10" i="2"/>
  <c r="DM10" i="2"/>
  <c r="DL10" i="2"/>
  <c r="DK10" i="2"/>
  <c r="DJ10" i="2"/>
  <c r="DI10" i="2"/>
  <c r="DH10" i="2"/>
  <c r="DG10" i="2"/>
  <c r="DF10" i="2"/>
  <c r="DE10" i="2"/>
  <c r="DD10" i="2"/>
  <c r="DC10" i="2"/>
  <c r="DB10" i="2"/>
  <c r="DA10" i="2"/>
  <c r="CZ10" i="2"/>
  <c r="CY10" i="2"/>
  <c r="CX10" i="2"/>
  <c r="CW10" i="2"/>
  <c r="CU10" i="2" s="1"/>
  <c r="DT10" i="2" s="1"/>
  <c r="CV10" i="2"/>
  <c r="BX10" i="2"/>
  <c r="BV10" i="2"/>
  <c r="BU10" i="2"/>
  <c r="BT10" i="2"/>
  <c r="BS10" i="2"/>
  <c r="BR10" i="2"/>
  <c r="BQ10" i="2"/>
  <c r="BP10" i="2"/>
  <c r="BO10" i="2"/>
  <c r="BN10" i="2"/>
  <c r="BM10" i="2"/>
  <c r="BL10" i="2"/>
  <c r="BK10" i="2"/>
  <c r="BJ10" i="2"/>
  <c r="BI10" i="2"/>
  <c r="BH10" i="2"/>
  <c r="BG10" i="2"/>
  <c r="BF10" i="2"/>
  <c r="BE10" i="2"/>
  <c r="BD10" i="2"/>
  <c r="BC10" i="2"/>
  <c r="BB10" i="2"/>
  <c r="BA10" i="2" s="1"/>
  <c r="AD10" i="2"/>
  <c r="DS10" i="2" s="1"/>
  <c r="G10" i="2"/>
  <c r="DO9" i="2"/>
  <c r="DN9" i="2"/>
  <c r="DM9" i="2"/>
  <c r="DL9" i="2"/>
  <c r="DK9" i="2"/>
  <c r="DJ9" i="2"/>
  <c r="DI9" i="2"/>
  <c r="DH9" i="2"/>
  <c r="DG9" i="2"/>
  <c r="DF9" i="2"/>
  <c r="DE9" i="2"/>
  <c r="DD9" i="2"/>
  <c r="DC9" i="2"/>
  <c r="DB9" i="2"/>
  <c r="DA9" i="2"/>
  <c r="CZ9" i="2"/>
  <c r="CY9" i="2"/>
  <c r="CX9" i="2"/>
  <c r="CW9" i="2"/>
  <c r="CV9" i="2"/>
  <c r="CS9" i="2"/>
  <c r="BX9" i="2" s="1"/>
  <c r="BU9" i="2"/>
  <c r="BT9" i="2"/>
  <c r="BS9" i="2"/>
  <c r="BR9" i="2"/>
  <c r="BQ9" i="2"/>
  <c r="BP9" i="2"/>
  <c r="BO9" i="2"/>
  <c r="BN9" i="2"/>
  <c r="BM9" i="2"/>
  <c r="BL9" i="2"/>
  <c r="BK9" i="2"/>
  <c r="BJ9" i="2"/>
  <c r="BI9" i="2"/>
  <c r="BH9" i="2"/>
  <c r="BG9" i="2"/>
  <c r="BF9" i="2"/>
  <c r="BE9" i="2"/>
  <c r="BD9" i="2"/>
  <c r="BC9" i="2"/>
  <c r="BB9" i="2"/>
  <c r="AY9" i="2"/>
  <c r="AD9" i="2" s="1"/>
  <c r="AB9" i="2"/>
  <c r="G9" i="2"/>
  <c r="DR9" i="2" s="1"/>
  <c r="DP8" i="2"/>
  <c r="DO8" i="2"/>
  <c r="DN8" i="2"/>
  <c r="DM8" i="2"/>
  <c r="DL8" i="2"/>
  <c r="DK8" i="2"/>
  <c r="DJ8" i="2"/>
  <c r="DI8" i="2"/>
  <c r="DH8" i="2"/>
  <c r="DG8" i="2"/>
  <c r="DF8" i="2"/>
  <c r="DE8" i="2"/>
  <c r="DD8" i="2"/>
  <c r="DC8" i="2"/>
  <c r="DB8" i="2"/>
  <c r="DA8" i="2"/>
  <c r="CZ8" i="2"/>
  <c r="CY8" i="2"/>
  <c r="CX8" i="2"/>
  <c r="CV8" i="2"/>
  <c r="BZ8" i="2"/>
  <c r="CW8" i="2" s="1"/>
  <c r="BV8" i="2"/>
  <c r="BU8" i="2"/>
  <c r="BT8" i="2"/>
  <c r="BS8" i="2"/>
  <c r="BR8" i="2"/>
  <c r="BQ8" i="2"/>
  <c r="BP8" i="2"/>
  <c r="BO8" i="2"/>
  <c r="BN8" i="2"/>
  <c r="BM8" i="2"/>
  <c r="BL8" i="2"/>
  <c r="BK8" i="2"/>
  <c r="BJ8" i="2"/>
  <c r="BI8" i="2"/>
  <c r="BH8" i="2"/>
  <c r="BG8" i="2"/>
  <c r="BF8" i="2"/>
  <c r="BE8" i="2"/>
  <c r="BD8" i="2"/>
  <c r="BB8" i="2"/>
  <c r="AF8" i="2"/>
  <c r="BC8" i="2" s="1"/>
  <c r="AD8" i="2"/>
  <c r="G8" i="2"/>
  <c r="DP7" i="2"/>
  <c r="DO7" i="2"/>
  <c r="DN7" i="2"/>
  <c r="DM7" i="2"/>
  <c r="DL7" i="2"/>
  <c r="DK7" i="2"/>
  <c r="DJ7" i="2"/>
  <c r="DI7" i="2"/>
  <c r="DH7" i="2"/>
  <c r="DG7" i="2"/>
  <c r="DF7" i="2"/>
  <c r="DE7" i="2"/>
  <c r="DD7" i="2"/>
  <c r="DC7" i="2"/>
  <c r="DB7" i="2"/>
  <c r="DA7" i="2"/>
  <c r="CZ7" i="2"/>
  <c r="CY7" i="2"/>
  <c r="CX7" i="2"/>
  <c r="CV7" i="2"/>
  <c r="BZ7" i="2"/>
  <c r="BX7" i="2"/>
  <c r="BV7" i="2"/>
  <c r="BU7" i="2"/>
  <c r="BT7" i="2"/>
  <c r="BS7" i="2"/>
  <c r="BR7" i="2"/>
  <c r="BQ7" i="2"/>
  <c r="BP7" i="2"/>
  <c r="BO7" i="2"/>
  <c r="BN7" i="2"/>
  <c r="BN35" i="2" s="1"/>
  <c r="BM7" i="2"/>
  <c r="BL7" i="2"/>
  <c r="BK7" i="2"/>
  <c r="BJ7" i="2"/>
  <c r="BI7" i="2"/>
  <c r="BH7" i="2"/>
  <c r="BG7" i="2"/>
  <c r="BF7" i="2"/>
  <c r="BE7" i="2"/>
  <c r="BD7" i="2"/>
  <c r="BB7" i="2"/>
  <c r="AF7" i="2"/>
  <c r="AD7" i="2" s="1"/>
  <c r="I7" i="2"/>
  <c r="CW7" i="2" s="1"/>
  <c r="DP6" i="2"/>
  <c r="DO6" i="2"/>
  <c r="DN6" i="2"/>
  <c r="DJ6" i="2"/>
  <c r="DI6" i="2"/>
  <c r="DH6" i="2"/>
  <c r="DG6" i="2"/>
  <c r="DF6" i="2"/>
  <c r="DE6" i="2"/>
  <c r="DD6" i="2"/>
  <c r="DC6" i="2"/>
  <c r="DB6" i="2"/>
  <c r="DA6" i="2"/>
  <c r="CZ6" i="2"/>
  <c r="CY6" i="2"/>
  <c r="CX6" i="2"/>
  <c r="CV6" i="2"/>
  <c r="CP6" i="2"/>
  <c r="DM6" i="2" s="1"/>
  <c r="CO6" i="2"/>
  <c r="DL6" i="2" s="1"/>
  <c r="CN6" i="2"/>
  <c r="DK6" i="2" s="1"/>
  <c r="BZ6" i="2"/>
  <c r="BV6" i="2"/>
  <c r="BU6" i="2"/>
  <c r="BT6" i="2"/>
  <c r="BQ6" i="2"/>
  <c r="BP6" i="2"/>
  <c r="BO6" i="2"/>
  <c r="BN6" i="2"/>
  <c r="BM6" i="2"/>
  <c r="BL6" i="2"/>
  <c r="BK6" i="2"/>
  <c r="BJ6" i="2"/>
  <c r="BI6" i="2"/>
  <c r="BH6" i="2"/>
  <c r="BG6" i="2"/>
  <c r="BF6" i="2"/>
  <c r="BE6" i="2"/>
  <c r="BD6" i="2"/>
  <c r="BB6" i="2"/>
  <c r="AV6" i="2"/>
  <c r="AU6" i="2"/>
  <c r="AT6" i="2"/>
  <c r="AF6" i="2"/>
  <c r="I6" i="2"/>
  <c r="G6" i="2"/>
  <c r="DR6" i="2" s="1"/>
  <c r="DP5" i="2"/>
  <c r="DO5" i="2"/>
  <c r="DN5" i="2"/>
  <c r="DM5" i="2"/>
  <c r="DL5" i="2"/>
  <c r="DK5" i="2"/>
  <c r="DJ5" i="2"/>
  <c r="DI5" i="2"/>
  <c r="DH5" i="2"/>
  <c r="DG5" i="2"/>
  <c r="DF5" i="2"/>
  <c r="DE5" i="2"/>
  <c r="DD5" i="2"/>
  <c r="DC5" i="2"/>
  <c r="DB5" i="2"/>
  <c r="DA5" i="2"/>
  <c r="CZ5" i="2"/>
  <c r="CY5" i="2"/>
  <c r="CX5" i="2"/>
  <c r="CV5" i="2"/>
  <c r="BZ5" i="2"/>
  <c r="BX5" i="2" s="1"/>
  <c r="BV5" i="2"/>
  <c r="BU5" i="2"/>
  <c r="BT5" i="2"/>
  <c r="BS5" i="2"/>
  <c r="BR5" i="2"/>
  <c r="BQ5" i="2"/>
  <c r="BP5" i="2"/>
  <c r="BO5" i="2"/>
  <c r="BN5" i="2"/>
  <c r="BM5" i="2"/>
  <c r="BL5" i="2"/>
  <c r="BK5" i="2"/>
  <c r="BJ5" i="2"/>
  <c r="BI5" i="2"/>
  <c r="BH5" i="2"/>
  <c r="BG5" i="2"/>
  <c r="BF5" i="2"/>
  <c r="BE5" i="2"/>
  <c r="BD5" i="2"/>
  <c r="BB5" i="2"/>
  <c r="AF5" i="2"/>
  <c r="BC5" i="2" s="1"/>
  <c r="AD5" i="2"/>
  <c r="X5" i="2"/>
  <c r="DO4" i="2"/>
  <c r="DN4" i="2"/>
  <c r="DM4" i="2"/>
  <c r="DJ4" i="2"/>
  <c r="DJ35" i="2" s="1"/>
  <c r="DI4" i="2"/>
  <c r="DH4" i="2"/>
  <c r="DG4" i="2"/>
  <c r="DF4" i="2"/>
  <c r="DE4" i="2"/>
  <c r="DD4" i="2"/>
  <c r="DC4" i="2"/>
  <c r="DB4" i="2"/>
  <c r="DA4" i="2"/>
  <c r="CZ4" i="2"/>
  <c r="CY4" i="2"/>
  <c r="CX4" i="2"/>
  <c r="CW4" i="2"/>
  <c r="CV4" i="2"/>
  <c r="CS4" i="2"/>
  <c r="CO4" i="2"/>
  <c r="DL4" i="2" s="1"/>
  <c r="CN4" i="2"/>
  <c r="DK4" i="2" s="1"/>
  <c r="BU4" i="2"/>
  <c r="BT4" i="2"/>
  <c r="BS4" i="2"/>
  <c r="BP4" i="2"/>
  <c r="BO4" i="2"/>
  <c r="BO35" i="2" s="1"/>
  <c r="BN4" i="2"/>
  <c r="BM4" i="2"/>
  <c r="BL4" i="2"/>
  <c r="BK4" i="2"/>
  <c r="BJ4" i="2"/>
  <c r="BI4" i="2"/>
  <c r="BH4" i="2"/>
  <c r="BG4" i="2"/>
  <c r="BF4" i="2"/>
  <c r="BE4" i="2"/>
  <c r="BD4" i="2"/>
  <c r="BC4" i="2"/>
  <c r="BB4" i="2"/>
  <c r="AY4" i="2"/>
  <c r="AU4" i="2"/>
  <c r="AT4" i="2"/>
  <c r="AB4" i="2"/>
  <c r="G4" i="2"/>
  <c r="DP135" i="1"/>
  <c r="DO135" i="1"/>
  <c r="DN135" i="1"/>
  <c r="DM135" i="1"/>
  <c r="DJ135" i="1"/>
  <c r="CS135" i="1"/>
  <c r="CR135" i="1"/>
  <c r="CQ135" i="1"/>
  <c r="CP135" i="1"/>
  <c r="CM135" i="1"/>
  <c r="CL135" i="1"/>
  <c r="CF135" i="1"/>
  <c r="CE135" i="1"/>
  <c r="CD135" i="1"/>
  <c r="CC135" i="1"/>
  <c r="CB135" i="1"/>
  <c r="BZ135" i="1"/>
  <c r="BY135" i="1"/>
  <c r="BV135" i="1"/>
  <c r="BU135" i="1"/>
  <c r="BT135" i="1"/>
  <c r="BS135" i="1"/>
  <c r="BP135" i="1"/>
  <c r="BF135" i="1"/>
  <c r="AY135" i="1"/>
  <c r="AX135" i="1"/>
  <c r="AW135" i="1"/>
  <c r="AV135" i="1"/>
  <c r="AU135" i="1"/>
  <c r="AT135" i="1"/>
  <c r="AS135" i="1"/>
  <c r="AR135" i="1"/>
  <c r="AQ135" i="1"/>
  <c r="AP135" i="1"/>
  <c r="AO135" i="1"/>
  <c r="AN135" i="1"/>
  <c r="AM135" i="1"/>
  <c r="AL135" i="1"/>
  <c r="AK135" i="1"/>
  <c r="AJ135" i="1"/>
  <c r="AI135" i="1"/>
  <c r="AF135" i="1"/>
  <c r="AE135" i="1"/>
  <c r="AB135" i="1"/>
  <c r="Z135" i="1"/>
  <c r="Y135" i="1"/>
  <c r="X135" i="1"/>
  <c r="N135" i="1"/>
  <c r="K135" i="1"/>
  <c r="G135" i="1"/>
  <c r="DR135" i="1" s="1"/>
  <c r="CX134" i="1"/>
  <c r="CR134" i="1"/>
  <c r="CQ134" i="1"/>
  <c r="CO134" i="1"/>
  <c r="CL134" i="1"/>
  <c r="CK134" i="1"/>
  <c r="CJ134" i="1"/>
  <c r="CI134" i="1"/>
  <c r="CH134" i="1"/>
  <c r="CG134" i="1"/>
  <c r="CF134" i="1"/>
  <c r="CE134" i="1"/>
  <c r="CD134" i="1"/>
  <c r="CC134" i="1"/>
  <c r="CB134" i="1"/>
  <c r="CA134" i="1"/>
  <c r="BY134" i="1"/>
  <c r="AX134" i="1"/>
  <c r="AW134" i="1"/>
  <c r="AU134" i="1"/>
  <c r="AR134" i="1"/>
  <c r="AQ134" i="1"/>
  <c r="AP134" i="1"/>
  <c r="AO134" i="1"/>
  <c r="AN134" i="1"/>
  <c r="AM134" i="1"/>
  <c r="AL134" i="1"/>
  <c r="AK134" i="1"/>
  <c r="AJ134" i="1"/>
  <c r="AH134" i="1"/>
  <c r="AG134" i="1"/>
  <c r="AE134" i="1"/>
  <c r="Z134" i="1"/>
  <c r="Y134" i="1"/>
  <c r="X134" i="1"/>
  <c r="W134" i="1"/>
  <c r="V134" i="1"/>
  <c r="U134" i="1"/>
  <c r="T134" i="1"/>
  <c r="S134" i="1"/>
  <c r="R134" i="1"/>
  <c r="Q134" i="1"/>
  <c r="P134" i="1"/>
  <c r="O134" i="1"/>
  <c r="N134" i="1"/>
  <c r="M134" i="1"/>
  <c r="L134" i="1"/>
  <c r="K134" i="1"/>
  <c r="J134" i="1"/>
  <c r="H134" i="1"/>
  <c r="CR133" i="1"/>
  <c r="CM133" i="1"/>
  <c r="CL133" i="1"/>
  <c r="CK133" i="1"/>
  <c r="CJ133" i="1"/>
  <c r="CI133" i="1"/>
  <c r="CH133" i="1"/>
  <c r="CG133" i="1"/>
  <c r="CF133" i="1"/>
  <c r="CE133" i="1"/>
  <c r="CD133" i="1"/>
  <c r="CB133" i="1"/>
  <c r="AX133" i="1"/>
  <c r="AS133" i="1"/>
  <c r="AR133" i="1"/>
  <c r="AQ133" i="1"/>
  <c r="AP133" i="1"/>
  <c r="AO133" i="1"/>
  <c r="AK133" i="1"/>
  <c r="AJ133" i="1"/>
  <c r="AH133" i="1"/>
  <c r="Z133" i="1"/>
  <c r="V133" i="1"/>
  <c r="U133" i="1"/>
  <c r="T133" i="1"/>
  <c r="S133" i="1"/>
  <c r="R133" i="1"/>
  <c r="Q133" i="1"/>
  <c r="P133" i="1"/>
  <c r="O133" i="1"/>
  <c r="N133" i="1"/>
  <c r="M133" i="1"/>
  <c r="L133" i="1"/>
  <c r="K133" i="1"/>
  <c r="J133" i="1"/>
  <c r="H133" i="1"/>
  <c r="CQ132" i="1"/>
  <c r="CO132" i="1"/>
  <c r="CL132" i="1"/>
  <c r="CJ132" i="1"/>
  <c r="CG132" i="1"/>
  <c r="CD132" i="1"/>
  <c r="CC132" i="1"/>
  <c r="CB132" i="1"/>
  <c r="BY132" i="1"/>
  <c r="AW132" i="1"/>
  <c r="AU132" i="1"/>
  <c r="AR132" i="1"/>
  <c r="AP132" i="1"/>
  <c r="AM132" i="1"/>
  <c r="AJ132" i="1"/>
  <c r="AI132" i="1"/>
  <c r="AH132" i="1"/>
  <c r="AE132" i="1"/>
  <c r="Z132" i="1"/>
  <c r="X132" i="1"/>
  <c r="U132" i="1"/>
  <c r="S132" i="1"/>
  <c r="R132" i="1"/>
  <c r="Q132" i="1"/>
  <c r="P132" i="1"/>
  <c r="O132" i="1"/>
  <c r="M132" i="1"/>
  <c r="L132" i="1"/>
  <c r="K132" i="1"/>
  <c r="J132" i="1"/>
  <c r="H132" i="1"/>
  <c r="CR131" i="1"/>
  <c r="CQ131" i="1"/>
  <c r="CP131" i="1"/>
  <c r="CM131" i="1"/>
  <c r="CL131" i="1"/>
  <c r="CK131" i="1"/>
  <c r="CJ131" i="1"/>
  <c r="CI131" i="1"/>
  <c r="CH131" i="1"/>
  <c r="CG131" i="1"/>
  <c r="CF131" i="1"/>
  <c r="CE131" i="1"/>
  <c r="CD131" i="1"/>
  <c r="CC131" i="1"/>
  <c r="CB131" i="1"/>
  <c r="CA131" i="1"/>
  <c r="BY131" i="1"/>
  <c r="AX131" i="1"/>
  <c r="AW131" i="1"/>
  <c r="AV131" i="1"/>
  <c r="AS131" i="1"/>
  <c r="AR131" i="1"/>
  <c r="AQ131" i="1"/>
  <c r="AP131" i="1"/>
  <c r="AO131" i="1"/>
  <c r="AN131" i="1"/>
  <c r="AM131" i="1"/>
  <c r="AL131" i="1"/>
  <c r="AK131" i="1"/>
  <c r="AJ131" i="1"/>
  <c r="AI131" i="1"/>
  <c r="AH131" i="1"/>
  <c r="AG131" i="1"/>
  <c r="AE131" i="1"/>
  <c r="Z131" i="1"/>
  <c r="Y131" i="1"/>
  <c r="X131" i="1"/>
  <c r="W131" i="1"/>
  <c r="V131" i="1"/>
  <c r="U131" i="1"/>
  <c r="T131" i="1"/>
  <c r="S131" i="1"/>
  <c r="R131" i="1"/>
  <c r="Q131" i="1"/>
  <c r="P131" i="1"/>
  <c r="O131" i="1"/>
  <c r="N131" i="1"/>
  <c r="M131" i="1"/>
  <c r="L131" i="1"/>
  <c r="K131" i="1"/>
  <c r="J131" i="1"/>
  <c r="H131" i="1"/>
  <c r="CR130" i="1"/>
  <c r="CO130" i="1"/>
  <c r="CN130" i="1"/>
  <c r="CM130" i="1"/>
  <c r="CL130" i="1"/>
  <c r="CK130" i="1"/>
  <c r="CJ130" i="1"/>
  <c r="CI130" i="1"/>
  <c r="CH130" i="1"/>
  <c r="CG130" i="1"/>
  <c r="CF130" i="1"/>
  <c r="CE130" i="1"/>
  <c r="CD130" i="1"/>
  <c r="CC130" i="1"/>
  <c r="CB130" i="1"/>
  <c r="BZ130" i="1"/>
  <c r="BN130" i="1"/>
  <c r="AX130" i="1"/>
  <c r="AU130" i="1"/>
  <c r="AT130" i="1"/>
  <c r="AS130" i="1"/>
  <c r="AR130" i="1"/>
  <c r="AQ130" i="1"/>
  <c r="AP130" i="1"/>
  <c r="AO130" i="1"/>
  <c r="AN130" i="1"/>
  <c r="AM130" i="1"/>
  <c r="AL130" i="1"/>
  <c r="AK130" i="1"/>
  <c r="AJ130" i="1"/>
  <c r="AI130" i="1"/>
  <c r="AH130" i="1"/>
  <c r="AF130" i="1"/>
  <c r="Y130" i="1"/>
  <c r="X130" i="1"/>
  <c r="W130" i="1"/>
  <c r="V130" i="1"/>
  <c r="U130" i="1"/>
  <c r="T130" i="1"/>
  <c r="S130" i="1"/>
  <c r="R130" i="1"/>
  <c r="Q130" i="1"/>
  <c r="P130" i="1"/>
  <c r="O130" i="1"/>
  <c r="N130" i="1"/>
  <c r="M130" i="1"/>
  <c r="L130" i="1"/>
  <c r="K130" i="1"/>
  <c r="I130" i="1"/>
  <c r="H130" i="1"/>
  <c r="CR129" i="1"/>
  <c r="CQ129" i="1"/>
  <c r="CN129" i="1"/>
  <c r="CM129" i="1"/>
  <c r="CJ129" i="1"/>
  <c r="CI129" i="1"/>
  <c r="CF129" i="1"/>
  <c r="CC129" i="1"/>
  <c r="CB129" i="1"/>
  <c r="CB136" i="1" s="1"/>
  <c r="BY129" i="1"/>
  <c r="AX129" i="1"/>
  <c r="AW129" i="1"/>
  <c r="AT129" i="1"/>
  <c r="AS129" i="1"/>
  <c r="AP129" i="1"/>
  <c r="AO129" i="1"/>
  <c r="AL129" i="1"/>
  <c r="AI129" i="1"/>
  <c r="AH129" i="1"/>
  <c r="AE129" i="1"/>
  <c r="Z129" i="1"/>
  <c r="Y129" i="1"/>
  <c r="X129" i="1"/>
  <c r="W129" i="1"/>
  <c r="V129" i="1"/>
  <c r="U129" i="1"/>
  <c r="R129" i="1"/>
  <c r="Q129" i="1"/>
  <c r="O129" i="1"/>
  <c r="N129" i="1"/>
  <c r="M129" i="1"/>
  <c r="L129" i="1"/>
  <c r="K129" i="1"/>
  <c r="J129" i="1"/>
  <c r="I129" i="1"/>
  <c r="H129" i="1"/>
  <c r="DJ128" i="1"/>
  <c r="DG128" i="1"/>
  <c r="CY128" i="1"/>
  <c r="CS128" i="1"/>
  <c r="CR128" i="1"/>
  <c r="CQ128" i="1"/>
  <c r="CP128" i="1"/>
  <c r="CN128" i="1"/>
  <c r="CM128" i="1"/>
  <c r="CL128" i="1"/>
  <c r="CK128" i="1"/>
  <c r="CJ128" i="1"/>
  <c r="CI128" i="1"/>
  <c r="CD128" i="1"/>
  <c r="CC128" i="1"/>
  <c r="CB128" i="1"/>
  <c r="BN128" i="1"/>
  <c r="BF128" i="1"/>
  <c r="AX128" i="1"/>
  <c r="AW128" i="1"/>
  <c r="AV128" i="1"/>
  <c r="AT128" i="1"/>
  <c r="AS128" i="1"/>
  <c r="AR128" i="1"/>
  <c r="AQ128" i="1"/>
  <c r="AP128" i="1"/>
  <c r="AP136" i="1" s="1"/>
  <c r="AO128" i="1"/>
  <c r="AJ128" i="1"/>
  <c r="AI128" i="1"/>
  <c r="AH128" i="1"/>
  <c r="AH136" i="1" s="1"/>
  <c r="Z128" i="1"/>
  <c r="Y128" i="1"/>
  <c r="W128" i="1"/>
  <c r="V128" i="1"/>
  <c r="U128" i="1"/>
  <c r="U136" i="1" s="1"/>
  <c r="T128" i="1"/>
  <c r="S128" i="1"/>
  <c r="R128" i="1"/>
  <c r="M128" i="1"/>
  <c r="L128" i="1"/>
  <c r="J128" i="1"/>
  <c r="I128" i="1"/>
  <c r="H128" i="1"/>
  <c r="CR124" i="1"/>
  <c r="CN124" i="1"/>
  <c r="CM124" i="1"/>
  <c r="CJ124" i="1"/>
  <c r="CI124" i="1"/>
  <c r="CC124" i="1"/>
  <c r="CB124" i="1"/>
  <c r="AX124" i="1"/>
  <c r="AT124" i="1"/>
  <c r="AS124" i="1"/>
  <c r="AP124" i="1"/>
  <c r="AO124" i="1"/>
  <c r="AI124" i="1"/>
  <c r="AH124" i="1"/>
  <c r="AA124" i="1"/>
  <c r="Z124" i="1"/>
  <c r="W124" i="1"/>
  <c r="V124" i="1"/>
  <c r="U124" i="1"/>
  <c r="S124" i="1"/>
  <c r="R124" i="1"/>
  <c r="M124" i="1"/>
  <c r="L124" i="1"/>
  <c r="J124" i="1"/>
  <c r="H124" i="1"/>
  <c r="DR123" i="1"/>
  <c r="DO123" i="1"/>
  <c r="DN123" i="1"/>
  <c r="DM123" i="1"/>
  <c r="DL123" i="1"/>
  <c r="DK123" i="1"/>
  <c r="DJ123" i="1"/>
  <c r="DI123" i="1"/>
  <c r="DH123" i="1"/>
  <c r="DG123" i="1"/>
  <c r="DF123" i="1"/>
  <c r="DE123" i="1"/>
  <c r="DD123" i="1"/>
  <c r="DC123" i="1"/>
  <c r="DB123" i="1"/>
  <c r="DA123" i="1"/>
  <c r="CZ123" i="1"/>
  <c r="CY123" i="1"/>
  <c r="CX123" i="1"/>
  <c r="CV123" i="1"/>
  <c r="CS123" i="1"/>
  <c r="BU123" i="1"/>
  <c r="BT123" i="1"/>
  <c r="BS123" i="1"/>
  <c r="BR123" i="1"/>
  <c r="BQ123" i="1"/>
  <c r="BP123" i="1"/>
  <c r="BO123" i="1"/>
  <c r="BN123" i="1"/>
  <c r="BM123" i="1"/>
  <c r="BL123" i="1"/>
  <c r="BK123" i="1"/>
  <c r="BJ123" i="1"/>
  <c r="BI123" i="1"/>
  <c r="BH123" i="1"/>
  <c r="BG123" i="1"/>
  <c r="BF123" i="1"/>
  <c r="BE123" i="1"/>
  <c r="BD123" i="1"/>
  <c r="BB123" i="1"/>
  <c r="AY123" i="1"/>
  <c r="BV123" i="1" s="1"/>
  <c r="AF123" i="1"/>
  <c r="AB123" i="1"/>
  <c r="G123" i="1" s="1"/>
  <c r="DS122" i="1"/>
  <c r="DR122" i="1"/>
  <c r="DP122" i="1"/>
  <c r="DO122" i="1"/>
  <c r="DN122" i="1"/>
  <c r="DM122" i="1"/>
  <c r="DL122" i="1"/>
  <c r="DK122" i="1"/>
  <c r="DJ122" i="1"/>
  <c r="DI122" i="1"/>
  <c r="DH122" i="1"/>
  <c r="DG122" i="1"/>
  <c r="DF122" i="1"/>
  <c r="DE122" i="1"/>
  <c r="DD122" i="1"/>
  <c r="DC122" i="1"/>
  <c r="DB122" i="1"/>
  <c r="CU122" i="1" s="1"/>
  <c r="DT122" i="1" s="1"/>
  <c r="DA122" i="1"/>
  <c r="CZ122" i="1"/>
  <c r="CY122" i="1"/>
  <c r="CX122" i="1"/>
  <c r="CW122" i="1"/>
  <c r="CV122" i="1"/>
  <c r="CT122" i="1"/>
  <c r="BX122" i="1"/>
  <c r="BW122" i="1" s="1"/>
  <c r="BV122" i="1"/>
  <c r="BU122" i="1"/>
  <c r="BT122" i="1"/>
  <c r="BS122" i="1"/>
  <c r="BR122" i="1"/>
  <c r="BQ122" i="1"/>
  <c r="BP122" i="1"/>
  <c r="BO122" i="1"/>
  <c r="BN122" i="1"/>
  <c r="BM122" i="1"/>
  <c r="BL122" i="1"/>
  <c r="BK122" i="1"/>
  <c r="BJ122" i="1"/>
  <c r="BI122" i="1"/>
  <c r="BH122" i="1"/>
  <c r="BG122" i="1"/>
  <c r="BF122" i="1"/>
  <c r="BE122" i="1"/>
  <c r="BD122" i="1"/>
  <c r="BC122" i="1"/>
  <c r="BB122" i="1"/>
  <c r="BA122" i="1" s="1"/>
  <c r="AZ122" i="1"/>
  <c r="AD122" i="1"/>
  <c r="AC122" i="1" s="1"/>
  <c r="G122" i="1"/>
  <c r="DR121" i="1"/>
  <c r="DP121" i="1"/>
  <c r="DO121" i="1"/>
  <c r="DM121" i="1"/>
  <c r="DL121" i="1"/>
  <c r="DK121" i="1"/>
  <c r="DJ121" i="1"/>
  <c r="DI121" i="1"/>
  <c r="DH121" i="1"/>
  <c r="DG121" i="1"/>
  <c r="DF121" i="1"/>
  <c r="DE121" i="1"/>
  <c r="DD121" i="1"/>
  <c r="DC121" i="1"/>
  <c r="DB121" i="1"/>
  <c r="DA121" i="1"/>
  <c r="CZ121" i="1"/>
  <c r="CY121" i="1"/>
  <c r="CX121" i="1"/>
  <c r="CW121" i="1"/>
  <c r="CQ121" i="1"/>
  <c r="BX121" i="1" s="1"/>
  <c r="BW121" i="1"/>
  <c r="CT121" i="1" s="1"/>
  <c r="BV121" i="1"/>
  <c r="BU121" i="1"/>
  <c r="BS121" i="1"/>
  <c r="BR121" i="1"/>
  <c r="BQ121" i="1"/>
  <c r="BP121" i="1"/>
  <c r="BO121" i="1"/>
  <c r="BN121" i="1"/>
  <c r="BM121" i="1"/>
  <c r="BL121" i="1"/>
  <c r="BK121" i="1"/>
  <c r="BJ121" i="1"/>
  <c r="BI121" i="1"/>
  <c r="BH121" i="1"/>
  <c r="BG121" i="1"/>
  <c r="BF121" i="1"/>
  <c r="BE121" i="1"/>
  <c r="BD121" i="1"/>
  <c r="BC121" i="1"/>
  <c r="BB121" i="1"/>
  <c r="AW121" i="1"/>
  <c r="BT121" i="1" s="1"/>
  <c r="G121" i="1"/>
  <c r="DP120" i="1"/>
  <c r="DO120" i="1"/>
  <c r="DN120" i="1"/>
  <c r="DM120" i="1"/>
  <c r="DL120" i="1"/>
  <c r="DK120" i="1"/>
  <c r="DJ120" i="1"/>
  <c r="DI120" i="1"/>
  <c r="DH120" i="1"/>
  <c r="DG120" i="1"/>
  <c r="DF120" i="1"/>
  <c r="DE120" i="1"/>
  <c r="DD120" i="1"/>
  <c r="DC120" i="1"/>
  <c r="DB120" i="1"/>
  <c r="DA120" i="1"/>
  <c r="CZ120" i="1"/>
  <c r="CY120" i="1"/>
  <c r="CX120" i="1"/>
  <c r="CW120" i="1"/>
  <c r="CV120" i="1"/>
  <c r="BX120" i="1"/>
  <c r="BV120" i="1"/>
  <c r="BU120" i="1"/>
  <c r="BT120" i="1"/>
  <c r="BS120" i="1"/>
  <c r="BR120" i="1"/>
  <c r="BQ120" i="1"/>
  <c r="BP120" i="1"/>
  <c r="BO120" i="1"/>
  <c r="BN120" i="1"/>
  <c r="BM120" i="1"/>
  <c r="BL120" i="1"/>
  <c r="BK120" i="1"/>
  <c r="BJ120" i="1"/>
  <c r="BI120" i="1"/>
  <c r="BH120" i="1"/>
  <c r="BG120" i="1"/>
  <c r="BF120" i="1"/>
  <c r="BE120" i="1"/>
  <c r="BD120" i="1"/>
  <c r="BC120" i="1"/>
  <c r="BB120" i="1"/>
  <c r="AD120" i="1"/>
  <c r="G120" i="1"/>
  <c r="DP119" i="1"/>
  <c r="DO119" i="1"/>
  <c r="DN119" i="1"/>
  <c r="DM119" i="1"/>
  <c r="DL119" i="1"/>
  <c r="DK119" i="1"/>
  <c r="DJ119" i="1"/>
  <c r="DI119" i="1"/>
  <c r="DH119" i="1"/>
  <c r="DG119" i="1"/>
  <c r="DF119" i="1"/>
  <c r="DE119" i="1"/>
  <c r="DD119" i="1"/>
  <c r="DC119" i="1"/>
  <c r="DB119" i="1"/>
  <c r="DA119" i="1"/>
  <c r="CZ119" i="1"/>
  <c r="CY119" i="1"/>
  <c r="CX119" i="1"/>
  <c r="CV119" i="1"/>
  <c r="BZ119" i="1"/>
  <c r="BV119" i="1"/>
  <c r="BU119" i="1"/>
  <c r="BT119" i="1"/>
  <c r="BS119" i="1"/>
  <c r="BR119" i="1"/>
  <c r="BQ119" i="1"/>
  <c r="BP119" i="1"/>
  <c r="BO119" i="1"/>
  <c r="BN119" i="1"/>
  <c r="BM119" i="1"/>
  <c r="BL119" i="1"/>
  <c r="BK119" i="1"/>
  <c r="BJ119" i="1"/>
  <c r="BI119" i="1"/>
  <c r="BH119" i="1"/>
  <c r="BG119" i="1"/>
  <c r="BF119" i="1"/>
  <c r="BE119" i="1"/>
  <c r="BD119" i="1"/>
  <c r="BB119" i="1"/>
  <c r="AF119" i="1"/>
  <c r="G119" i="1"/>
  <c r="DR119" i="1" s="1"/>
  <c r="DP118" i="1"/>
  <c r="DO118" i="1"/>
  <c r="DN118" i="1"/>
  <c r="DM118" i="1"/>
  <c r="DL118" i="1"/>
  <c r="DK118" i="1"/>
  <c r="DJ118" i="1"/>
  <c r="DI118" i="1"/>
  <c r="DH118" i="1"/>
  <c r="DG118" i="1"/>
  <c r="DF118" i="1"/>
  <c r="DE118" i="1"/>
  <c r="DD118" i="1"/>
  <c r="DC118" i="1"/>
  <c r="DB118" i="1"/>
  <c r="DA118" i="1"/>
  <c r="CZ118" i="1"/>
  <c r="CY118" i="1"/>
  <c r="CX118" i="1"/>
  <c r="CV118" i="1"/>
  <c r="BX118" i="1"/>
  <c r="BV118" i="1"/>
  <c r="BU118" i="1"/>
  <c r="BT118" i="1"/>
  <c r="BS118" i="1"/>
  <c r="BR118" i="1"/>
  <c r="BQ118" i="1"/>
  <c r="BP118" i="1"/>
  <c r="BO118" i="1"/>
  <c r="BN118" i="1"/>
  <c r="BM118" i="1"/>
  <c r="BL118" i="1"/>
  <c r="BK118" i="1"/>
  <c r="BJ118" i="1"/>
  <c r="BI118" i="1"/>
  <c r="BH118" i="1"/>
  <c r="BG118" i="1"/>
  <c r="BF118" i="1"/>
  <c r="BE118" i="1"/>
  <c r="BD118" i="1"/>
  <c r="BB118" i="1"/>
  <c r="AF118" i="1"/>
  <c r="AD118" i="1" s="1"/>
  <c r="AC118" i="1" s="1"/>
  <c r="AZ118" i="1" s="1"/>
  <c r="I118" i="1"/>
  <c r="G118" i="1"/>
  <c r="DP117" i="1"/>
  <c r="DO117" i="1"/>
  <c r="DM117" i="1"/>
  <c r="DL117" i="1"/>
  <c r="DK117" i="1"/>
  <c r="DJ117" i="1"/>
  <c r="DI117" i="1"/>
  <c r="DH117" i="1"/>
  <c r="DG117" i="1"/>
  <c r="DF117" i="1"/>
  <c r="DE117" i="1"/>
  <c r="DD117" i="1"/>
  <c r="DC117" i="1"/>
  <c r="DB117" i="1"/>
  <c r="DA117" i="1"/>
  <c r="CZ117" i="1"/>
  <c r="CY117" i="1"/>
  <c r="CX117" i="1"/>
  <c r="CV117" i="1"/>
  <c r="CQ117" i="1"/>
  <c r="DN117" i="1" s="1"/>
  <c r="BZ117" i="1"/>
  <c r="BV117" i="1"/>
  <c r="BU117" i="1"/>
  <c r="BR117" i="1"/>
  <c r="BQ117" i="1"/>
  <c r="BP117" i="1"/>
  <c r="BO117" i="1"/>
  <c r="BN117" i="1"/>
  <c r="BM117" i="1"/>
  <c r="BL117" i="1"/>
  <c r="BK117" i="1"/>
  <c r="BJ117" i="1"/>
  <c r="BI117" i="1"/>
  <c r="BH117" i="1"/>
  <c r="BG117" i="1"/>
  <c r="BF117" i="1"/>
  <c r="BE117" i="1"/>
  <c r="BD117" i="1"/>
  <c r="BB117" i="1"/>
  <c r="AW117" i="1"/>
  <c r="BT117" i="1" s="1"/>
  <c r="AV117" i="1"/>
  <c r="BS117" i="1" s="1"/>
  <c r="AF117" i="1"/>
  <c r="BC117" i="1" s="1"/>
  <c r="I117" i="1"/>
  <c r="G117" i="1"/>
  <c r="DR117" i="1" s="1"/>
  <c r="DP116" i="1"/>
  <c r="DO116" i="1"/>
  <c r="DM116" i="1"/>
  <c r="DL116" i="1"/>
  <c r="DK116" i="1"/>
  <c r="DJ116" i="1"/>
  <c r="DI116" i="1"/>
  <c r="DH116" i="1"/>
  <c r="DG116" i="1"/>
  <c r="DF116" i="1"/>
  <c r="DE116" i="1"/>
  <c r="DD116" i="1"/>
  <c r="DC116" i="1"/>
  <c r="DB116" i="1"/>
  <c r="DA116" i="1"/>
  <c r="CZ116" i="1"/>
  <c r="CY116" i="1"/>
  <c r="CX116" i="1"/>
  <c r="CV116" i="1"/>
  <c r="CQ116" i="1"/>
  <c r="BZ116" i="1"/>
  <c r="BV116" i="1"/>
  <c r="BU116" i="1"/>
  <c r="BR116" i="1"/>
  <c r="BQ116" i="1"/>
  <c r="BP116" i="1"/>
  <c r="BO116" i="1"/>
  <c r="BN116" i="1"/>
  <c r="BM116" i="1"/>
  <c r="BL116" i="1"/>
  <c r="BK116" i="1"/>
  <c r="BJ116" i="1"/>
  <c r="BI116" i="1"/>
  <c r="BH116" i="1"/>
  <c r="BG116" i="1"/>
  <c r="BF116" i="1"/>
  <c r="BE116" i="1"/>
  <c r="BD116" i="1"/>
  <c r="BB116" i="1"/>
  <c r="AW116" i="1"/>
  <c r="AV116" i="1"/>
  <c r="BS116" i="1" s="1"/>
  <c r="AF116" i="1"/>
  <c r="I116" i="1"/>
  <c r="DP115" i="1"/>
  <c r="DO115" i="1"/>
  <c r="DN115" i="1"/>
  <c r="DL115" i="1"/>
  <c r="DK115" i="1"/>
  <c r="DJ115" i="1"/>
  <c r="DI115" i="1"/>
  <c r="DH115" i="1"/>
  <c r="DG115" i="1"/>
  <c r="DF115" i="1"/>
  <c r="DE115" i="1"/>
  <c r="DD115" i="1"/>
  <c r="DC115" i="1"/>
  <c r="DB115" i="1"/>
  <c r="DA115" i="1"/>
  <c r="CZ115" i="1"/>
  <c r="CY115" i="1"/>
  <c r="CX115" i="1"/>
  <c r="CV115" i="1"/>
  <c r="CP115" i="1"/>
  <c r="DM115" i="1" s="1"/>
  <c r="BZ115" i="1"/>
  <c r="BV115" i="1"/>
  <c r="BU115" i="1"/>
  <c r="BT115" i="1"/>
  <c r="BR115" i="1"/>
  <c r="BQ115" i="1"/>
  <c r="BP115" i="1"/>
  <c r="BO115" i="1"/>
  <c r="BN115" i="1"/>
  <c r="BM115" i="1"/>
  <c r="BL115" i="1"/>
  <c r="BK115" i="1"/>
  <c r="BJ115" i="1"/>
  <c r="BI115" i="1"/>
  <c r="BH115" i="1"/>
  <c r="BG115" i="1"/>
  <c r="BF115" i="1"/>
  <c r="BE115" i="1"/>
  <c r="BD115" i="1"/>
  <c r="BB115" i="1"/>
  <c r="AV115" i="1"/>
  <c r="BS115" i="1" s="1"/>
  <c r="AF115" i="1"/>
  <c r="G115" i="1"/>
  <c r="DR115" i="1" s="1"/>
  <c r="DP114" i="1"/>
  <c r="DO114" i="1"/>
  <c r="DN114" i="1"/>
  <c r="DL114" i="1"/>
  <c r="DK114" i="1"/>
  <c r="DJ114" i="1"/>
  <c r="DI114" i="1"/>
  <c r="DH114" i="1"/>
  <c r="DG114" i="1"/>
  <c r="DF114" i="1"/>
  <c r="DE114" i="1"/>
  <c r="DD114" i="1"/>
  <c r="DC114" i="1"/>
  <c r="DB114" i="1"/>
  <c r="DA114" i="1"/>
  <c r="CZ114" i="1"/>
  <c r="CY114" i="1"/>
  <c r="CW114" i="1"/>
  <c r="CV114" i="1"/>
  <c r="CP114" i="1"/>
  <c r="CA114" i="1"/>
  <c r="BV114" i="1"/>
  <c r="BU114" i="1"/>
  <c r="BT114" i="1"/>
  <c r="BR114" i="1"/>
  <c r="BQ114" i="1"/>
  <c r="BP114" i="1"/>
  <c r="BO114" i="1"/>
  <c r="BN114" i="1"/>
  <c r="BM114" i="1"/>
  <c r="BL114" i="1"/>
  <c r="BK114" i="1"/>
  <c r="BJ114" i="1"/>
  <c r="BI114" i="1"/>
  <c r="BH114" i="1"/>
  <c r="BG114" i="1"/>
  <c r="BF114" i="1"/>
  <c r="BE114" i="1"/>
  <c r="BC114" i="1"/>
  <c r="BB114" i="1"/>
  <c r="AV114" i="1"/>
  <c r="BS114" i="1" s="1"/>
  <c r="AG114" i="1"/>
  <c r="AB114" i="1"/>
  <c r="Y114" i="1"/>
  <c r="Y124" i="1" s="1"/>
  <c r="G114" i="1"/>
  <c r="DR114" i="1" s="1"/>
  <c r="DO113" i="1"/>
  <c r="DN113" i="1"/>
  <c r="DM113" i="1"/>
  <c r="DL113" i="1"/>
  <c r="DK113" i="1"/>
  <c r="DJ113" i="1"/>
  <c r="DI113" i="1"/>
  <c r="DH113" i="1"/>
  <c r="DG113" i="1"/>
  <c r="DF113" i="1"/>
  <c r="DE113" i="1"/>
  <c r="DD113" i="1"/>
  <c r="DC113" i="1"/>
  <c r="DB113" i="1"/>
  <c r="DA113" i="1"/>
  <c r="CZ113" i="1"/>
  <c r="CY113" i="1"/>
  <c r="CX113" i="1"/>
  <c r="CW113" i="1"/>
  <c r="CV113" i="1"/>
  <c r="CS113" i="1"/>
  <c r="DP113" i="1" s="1"/>
  <c r="BX113" i="1"/>
  <c r="BU113" i="1"/>
  <c r="BT113" i="1"/>
  <c r="BS113" i="1"/>
  <c r="BR113" i="1"/>
  <c r="BQ113" i="1"/>
  <c r="BP113" i="1"/>
  <c r="BO113" i="1"/>
  <c r="BN113" i="1"/>
  <c r="BM113" i="1"/>
  <c r="BL113" i="1"/>
  <c r="BK113" i="1"/>
  <c r="BJ113" i="1"/>
  <c r="BI113" i="1"/>
  <c r="BH113" i="1"/>
  <c r="BG113" i="1"/>
  <c r="BF113" i="1"/>
  <c r="BE113" i="1"/>
  <c r="BD113" i="1"/>
  <c r="BC113" i="1"/>
  <c r="BB113" i="1"/>
  <c r="AY113" i="1"/>
  <c r="AD113" i="1" s="1"/>
  <c r="AC113" i="1" s="1"/>
  <c r="AZ113" i="1" s="1"/>
  <c r="AB113" i="1"/>
  <c r="G113" i="1"/>
  <c r="DR113" i="1" s="1"/>
  <c r="DO112" i="1"/>
  <c r="DN112" i="1"/>
  <c r="DM112" i="1"/>
  <c r="DL112" i="1"/>
  <c r="DK112" i="1"/>
  <c r="DJ112" i="1"/>
  <c r="DI112" i="1"/>
  <c r="DH112" i="1"/>
  <c r="DG112" i="1"/>
  <c r="DF112" i="1"/>
  <c r="DE112" i="1"/>
  <c r="DD112" i="1"/>
  <c r="DC112" i="1"/>
  <c r="DA112" i="1"/>
  <c r="CZ112" i="1"/>
  <c r="CY112" i="1"/>
  <c r="CX112" i="1"/>
  <c r="CW112" i="1"/>
  <c r="CV112" i="1"/>
  <c r="CS112" i="1"/>
  <c r="CE112" i="1"/>
  <c r="DB112" i="1" s="1"/>
  <c r="BU112" i="1"/>
  <c r="BT112" i="1"/>
  <c r="BS112" i="1"/>
  <c r="BR112" i="1"/>
  <c r="BQ112" i="1"/>
  <c r="BP112" i="1"/>
  <c r="BO112" i="1"/>
  <c r="BN112" i="1"/>
  <c r="BM112" i="1"/>
  <c r="BL112" i="1"/>
  <c r="BK112" i="1"/>
  <c r="BJ112" i="1"/>
  <c r="BI112" i="1"/>
  <c r="BG112" i="1"/>
  <c r="BF112" i="1"/>
  <c r="BE112" i="1"/>
  <c r="BD112" i="1"/>
  <c r="BC112" i="1"/>
  <c r="BB112" i="1"/>
  <c r="AY112" i="1"/>
  <c r="AK112" i="1"/>
  <c r="AB112" i="1"/>
  <c r="DO111" i="1"/>
  <c r="DN111" i="1"/>
  <c r="DM111" i="1"/>
  <c r="DL111" i="1"/>
  <c r="DK111" i="1"/>
  <c r="DJ111" i="1"/>
  <c r="DI111" i="1"/>
  <c r="DH111" i="1"/>
  <c r="DG111" i="1"/>
  <c r="DF111" i="1"/>
  <c r="DE111" i="1"/>
  <c r="DD111" i="1"/>
  <c r="DC111" i="1"/>
  <c r="DB111" i="1"/>
  <c r="CZ111" i="1"/>
  <c r="CY111" i="1"/>
  <c r="CX111" i="1"/>
  <c r="CW111" i="1"/>
  <c r="CV111" i="1"/>
  <c r="CS111" i="1"/>
  <c r="DP111" i="1" s="1"/>
  <c r="CD111" i="1"/>
  <c r="CD124" i="1" s="1"/>
  <c r="BV111" i="1"/>
  <c r="BU111" i="1"/>
  <c r="BT111" i="1"/>
  <c r="BS111" i="1"/>
  <c r="BR111" i="1"/>
  <c r="BQ111" i="1"/>
  <c r="BP111" i="1"/>
  <c r="BO111" i="1"/>
  <c r="BN111" i="1"/>
  <c r="BM111" i="1"/>
  <c r="BL111" i="1"/>
  <c r="BK111" i="1"/>
  <c r="BJ111" i="1"/>
  <c r="BI111" i="1"/>
  <c r="BH111" i="1"/>
  <c r="BF111" i="1"/>
  <c r="BE111" i="1"/>
  <c r="BD111" i="1"/>
  <c r="BC111" i="1"/>
  <c r="BB111" i="1"/>
  <c r="AY111" i="1"/>
  <c r="AJ111" i="1"/>
  <c r="AB111" i="1"/>
  <c r="G111" i="1" s="1"/>
  <c r="DR111" i="1" s="1"/>
  <c r="DO110" i="1"/>
  <c r="DN110" i="1"/>
  <c r="DM110" i="1"/>
  <c r="DL110" i="1"/>
  <c r="DK110" i="1"/>
  <c r="DJ110" i="1"/>
  <c r="DH110" i="1"/>
  <c r="DG110" i="1"/>
  <c r="DF110" i="1"/>
  <c r="DC110" i="1"/>
  <c r="DA110" i="1"/>
  <c r="CZ110" i="1"/>
  <c r="CY110" i="1"/>
  <c r="CX110" i="1"/>
  <c r="CW110" i="1"/>
  <c r="CV110" i="1"/>
  <c r="CS110" i="1"/>
  <c r="DP110" i="1" s="1"/>
  <c r="CL110" i="1"/>
  <c r="DI110" i="1" s="1"/>
  <c r="CH110" i="1"/>
  <c r="CE110" i="1"/>
  <c r="DB110" i="1" s="1"/>
  <c r="BU110" i="1"/>
  <c r="BT110" i="1"/>
  <c r="BS110" i="1"/>
  <c r="BQ110" i="1"/>
  <c r="BP110" i="1"/>
  <c r="BN110" i="1"/>
  <c r="BM110" i="1"/>
  <c r="BL110" i="1"/>
  <c r="BJ110" i="1"/>
  <c r="BI110" i="1"/>
  <c r="BG110" i="1"/>
  <c r="BF110" i="1"/>
  <c r="BE110" i="1"/>
  <c r="BD110" i="1"/>
  <c r="BC110" i="1"/>
  <c r="BB110" i="1"/>
  <c r="AY110" i="1"/>
  <c r="BV110" i="1" s="1"/>
  <c r="AU110" i="1"/>
  <c r="BR110" i="1" s="1"/>
  <c r="AR110" i="1"/>
  <c r="BO110" i="1" s="1"/>
  <c r="AN110" i="1"/>
  <c r="BK110" i="1" s="1"/>
  <c r="AK110" i="1"/>
  <c r="AB110" i="1"/>
  <c r="Q110" i="1"/>
  <c r="P110" i="1"/>
  <c r="DD110" i="1" s="1"/>
  <c r="G110" i="1"/>
  <c r="DR110" i="1" s="1"/>
  <c r="DO109" i="1"/>
  <c r="DN109" i="1"/>
  <c r="DM109" i="1"/>
  <c r="DL109" i="1"/>
  <c r="DL129" i="1" s="1"/>
  <c r="DK109" i="1"/>
  <c r="DJ109" i="1"/>
  <c r="DF109" i="1"/>
  <c r="DC109" i="1"/>
  <c r="DA109" i="1"/>
  <c r="CZ109" i="1"/>
  <c r="CY109" i="1"/>
  <c r="CX109" i="1"/>
  <c r="CW109" i="1"/>
  <c r="CV109" i="1"/>
  <c r="CO109" i="1"/>
  <c r="CO129" i="1" s="1"/>
  <c r="CL109" i="1"/>
  <c r="DI109" i="1" s="1"/>
  <c r="CK109" i="1"/>
  <c r="CH109" i="1"/>
  <c r="CG109" i="1"/>
  <c r="CG129" i="1" s="1"/>
  <c r="CE109" i="1"/>
  <c r="BU109" i="1"/>
  <c r="BT109" i="1"/>
  <c r="BS109" i="1"/>
  <c r="BQ109" i="1"/>
  <c r="BQ129" i="1" s="1"/>
  <c r="BP109" i="1"/>
  <c r="BL109" i="1"/>
  <c r="BL129" i="1" s="1"/>
  <c r="BG109" i="1"/>
  <c r="BF109" i="1"/>
  <c r="BF129" i="1" s="1"/>
  <c r="BE109" i="1"/>
  <c r="BD109" i="1"/>
  <c r="BC109" i="1"/>
  <c r="BB109" i="1"/>
  <c r="AY109" i="1"/>
  <c r="AU109" i="1"/>
  <c r="AR109" i="1"/>
  <c r="BO109" i="1" s="1"/>
  <c r="AQ109" i="1"/>
  <c r="AN109" i="1"/>
  <c r="AM109" i="1"/>
  <c r="AM129" i="1" s="1"/>
  <c r="AK109" i="1"/>
  <c r="BH109" i="1" s="1"/>
  <c r="AB109" i="1"/>
  <c r="T109" i="1"/>
  <c r="S109" i="1"/>
  <c r="Q109" i="1"/>
  <c r="BK109" i="1" s="1"/>
  <c r="P109" i="1"/>
  <c r="P129" i="1" s="1"/>
  <c r="O109" i="1"/>
  <c r="BI109" i="1" s="1"/>
  <c r="BI129" i="1" s="1"/>
  <c r="DP108" i="1"/>
  <c r="DO108" i="1"/>
  <c r="DN108" i="1"/>
  <c r="DM108" i="1"/>
  <c r="DK108" i="1"/>
  <c r="DJ108" i="1"/>
  <c r="DI108" i="1"/>
  <c r="DH108" i="1"/>
  <c r="DG108" i="1"/>
  <c r="DF108" i="1"/>
  <c r="DA108" i="1"/>
  <c r="CZ108" i="1"/>
  <c r="CO108" i="1"/>
  <c r="CH108" i="1"/>
  <c r="CG108" i="1"/>
  <c r="CF108" i="1"/>
  <c r="DC108" i="1" s="1"/>
  <c r="CE108" i="1"/>
  <c r="CE128" i="1" s="1"/>
  <c r="CA108" i="1"/>
  <c r="BZ108" i="1"/>
  <c r="BY108" i="1"/>
  <c r="BU108" i="1"/>
  <c r="BT108" i="1"/>
  <c r="BS108" i="1"/>
  <c r="BQ108" i="1"/>
  <c r="BP108" i="1"/>
  <c r="BO108" i="1"/>
  <c r="BN108" i="1"/>
  <c r="BM108" i="1"/>
  <c r="BL108" i="1"/>
  <c r="BG108" i="1"/>
  <c r="BF108" i="1"/>
  <c r="BE108" i="1"/>
  <c r="AY108" i="1"/>
  <c r="AU108" i="1"/>
  <c r="AU128" i="1" s="1"/>
  <c r="AN108" i="1"/>
  <c r="AM108" i="1"/>
  <c r="AM128" i="1" s="1"/>
  <c r="AL108" i="1"/>
  <c r="AK108" i="1"/>
  <c r="AG108" i="1"/>
  <c r="AG128" i="1" s="1"/>
  <c r="AF108" i="1"/>
  <c r="AE108" i="1"/>
  <c r="AE128" i="1" s="1"/>
  <c r="AB108" i="1"/>
  <c r="AB128" i="1" s="1"/>
  <c r="X108" i="1"/>
  <c r="Q108" i="1"/>
  <c r="P108" i="1"/>
  <c r="O108" i="1"/>
  <c r="N108" i="1"/>
  <c r="K108" i="1"/>
  <c r="CY108" i="1" s="1"/>
  <c r="DP107" i="1"/>
  <c r="DP128" i="1" s="1"/>
  <c r="DO107" i="1"/>
  <c r="DO128" i="1" s="1"/>
  <c r="DN107" i="1"/>
  <c r="DM107" i="1"/>
  <c r="DM128" i="1" s="1"/>
  <c r="DL107" i="1"/>
  <c r="DK107" i="1"/>
  <c r="DK128" i="1" s="1"/>
  <c r="DJ107" i="1"/>
  <c r="DI107" i="1"/>
  <c r="DH107" i="1"/>
  <c r="DH128" i="1" s="1"/>
  <c r="DG107" i="1"/>
  <c r="DF107" i="1"/>
  <c r="DE107" i="1"/>
  <c r="DD107" i="1"/>
  <c r="DC107" i="1"/>
  <c r="DA107" i="1"/>
  <c r="DA128" i="1" s="1"/>
  <c r="CZ107" i="1"/>
  <c r="CZ128" i="1" s="1"/>
  <c r="CY107" i="1"/>
  <c r="CU107" i="1" s="1"/>
  <c r="CW107" i="1"/>
  <c r="CV107" i="1"/>
  <c r="BX107" i="1"/>
  <c r="BV107" i="1"/>
  <c r="BU107" i="1"/>
  <c r="BU128" i="1" s="1"/>
  <c r="BT107" i="1"/>
  <c r="BT128" i="1" s="1"/>
  <c r="BS107" i="1"/>
  <c r="BR107" i="1"/>
  <c r="BQ107" i="1"/>
  <c r="BP107" i="1"/>
  <c r="BP128" i="1" s="1"/>
  <c r="BO107" i="1"/>
  <c r="BN107" i="1"/>
  <c r="BM107" i="1"/>
  <c r="BM128" i="1" s="1"/>
  <c r="BL107" i="1"/>
  <c r="BL128" i="1" s="1"/>
  <c r="BK107" i="1"/>
  <c r="BJ107" i="1"/>
  <c r="BI107" i="1"/>
  <c r="BH107" i="1"/>
  <c r="BG107" i="1"/>
  <c r="BG128" i="1" s="1"/>
  <c r="BF107" i="1"/>
  <c r="BE107" i="1"/>
  <c r="BE128" i="1" s="1"/>
  <c r="BC107" i="1"/>
  <c r="BB107" i="1"/>
  <c r="AD107" i="1"/>
  <c r="N107" i="1"/>
  <c r="DB107" i="1" s="1"/>
  <c r="K107" i="1"/>
  <c r="K124" i="1" s="1"/>
  <c r="DO106" i="1"/>
  <c r="DN106" i="1"/>
  <c r="DM106" i="1"/>
  <c r="DL106" i="1"/>
  <c r="DK106" i="1"/>
  <c r="DJ106" i="1"/>
  <c r="DI106" i="1"/>
  <c r="DH106" i="1"/>
  <c r="DG106" i="1"/>
  <c r="DF106" i="1"/>
  <c r="DF124" i="1" s="1"/>
  <c r="DE106" i="1"/>
  <c r="DD106" i="1"/>
  <c r="DC106" i="1"/>
  <c r="DB106" i="1"/>
  <c r="DA106" i="1"/>
  <c r="CZ106" i="1"/>
  <c r="CY106" i="1"/>
  <c r="CW106" i="1"/>
  <c r="CV106" i="1"/>
  <c r="BX106" i="1"/>
  <c r="BU106" i="1"/>
  <c r="BT106" i="1"/>
  <c r="BS106" i="1"/>
  <c r="BR106" i="1"/>
  <c r="BQ106" i="1"/>
  <c r="BP106" i="1"/>
  <c r="BO106" i="1"/>
  <c r="BN106" i="1"/>
  <c r="BM106" i="1"/>
  <c r="BL106" i="1"/>
  <c r="BK106" i="1"/>
  <c r="BJ106" i="1"/>
  <c r="BI106" i="1"/>
  <c r="BH106" i="1"/>
  <c r="BG106" i="1"/>
  <c r="BF106" i="1"/>
  <c r="BE106" i="1"/>
  <c r="BC106" i="1"/>
  <c r="BB106" i="1"/>
  <c r="AD106" i="1"/>
  <c r="AB106" i="1"/>
  <c r="CR105" i="1"/>
  <c r="CO105" i="1"/>
  <c r="CN105" i="1"/>
  <c r="CM105" i="1"/>
  <c r="CL105" i="1"/>
  <c r="CK105" i="1"/>
  <c r="CJ105" i="1"/>
  <c r="CI105" i="1"/>
  <c r="CH105" i="1"/>
  <c r="CG105" i="1"/>
  <c r="CF105" i="1"/>
  <c r="CE105" i="1"/>
  <c r="CD105" i="1"/>
  <c r="CC105" i="1"/>
  <c r="CB105" i="1"/>
  <c r="BZ105" i="1"/>
  <c r="AX105" i="1"/>
  <c r="AU105" i="1"/>
  <c r="AT105" i="1"/>
  <c r="AS105" i="1"/>
  <c r="AR105" i="1"/>
  <c r="AQ105" i="1"/>
  <c r="AP105" i="1"/>
  <c r="AO105" i="1"/>
  <c r="AN105" i="1"/>
  <c r="AM105" i="1"/>
  <c r="AL105" i="1"/>
  <c r="AK105" i="1"/>
  <c r="AJ105" i="1"/>
  <c r="AI105" i="1"/>
  <c r="AH105" i="1"/>
  <c r="AF105" i="1"/>
  <c r="AA105" i="1"/>
  <c r="Y105" i="1"/>
  <c r="X105" i="1"/>
  <c r="W105" i="1"/>
  <c r="V105" i="1"/>
  <c r="U105" i="1"/>
  <c r="T105" i="1"/>
  <c r="S105" i="1"/>
  <c r="R105" i="1"/>
  <c r="Q105" i="1"/>
  <c r="P105" i="1"/>
  <c r="O105" i="1"/>
  <c r="N105" i="1"/>
  <c r="M105" i="1"/>
  <c r="L105" i="1"/>
  <c r="K105" i="1"/>
  <c r="J105" i="1"/>
  <c r="I105" i="1"/>
  <c r="H105" i="1"/>
  <c r="DR104" i="1"/>
  <c r="DP104" i="1"/>
  <c r="DO104" i="1"/>
  <c r="DM104" i="1"/>
  <c r="DL104" i="1"/>
  <c r="DK104" i="1"/>
  <c r="DJ104" i="1"/>
  <c r="DI104" i="1"/>
  <c r="DH104" i="1"/>
  <c r="DG104" i="1"/>
  <c r="DF104" i="1"/>
  <c r="DE104" i="1"/>
  <c r="DD104" i="1"/>
  <c r="DC104" i="1"/>
  <c r="DB104" i="1"/>
  <c r="DA104" i="1"/>
  <c r="CZ104" i="1"/>
  <c r="CY104" i="1"/>
  <c r="CW104" i="1"/>
  <c r="CV104" i="1"/>
  <c r="CQ104" i="1"/>
  <c r="DN104" i="1" s="1"/>
  <c r="BV104" i="1"/>
  <c r="BU104" i="1"/>
  <c r="BS104" i="1"/>
  <c r="BR104" i="1"/>
  <c r="BQ104" i="1"/>
  <c r="BP104" i="1"/>
  <c r="BP105" i="1" s="1"/>
  <c r="BO104" i="1"/>
  <c r="BN104" i="1"/>
  <c r="BM104" i="1"/>
  <c r="BL104" i="1"/>
  <c r="BK104" i="1"/>
  <c r="BJ104" i="1"/>
  <c r="BI104" i="1"/>
  <c r="BH104" i="1"/>
  <c r="BG104" i="1"/>
  <c r="BF104" i="1"/>
  <c r="BE104" i="1"/>
  <c r="BD104" i="1"/>
  <c r="BC104" i="1"/>
  <c r="BB104" i="1"/>
  <c r="AW104" i="1"/>
  <c r="AD104" i="1" s="1"/>
  <c r="Z104" i="1"/>
  <c r="G104" i="1"/>
  <c r="DR103" i="1"/>
  <c r="DP103" i="1"/>
  <c r="DO103" i="1"/>
  <c r="DM103" i="1"/>
  <c r="DL103" i="1"/>
  <c r="DK103" i="1"/>
  <c r="DJ103" i="1"/>
  <c r="DI103" i="1"/>
  <c r="DH103" i="1"/>
  <c r="DG103" i="1"/>
  <c r="DF103" i="1"/>
  <c r="DE103" i="1"/>
  <c r="DD103" i="1"/>
  <c r="DC103" i="1"/>
  <c r="DB103" i="1"/>
  <c r="DA103" i="1"/>
  <c r="CZ103" i="1"/>
  <c r="CY103" i="1"/>
  <c r="CW103" i="1"/>
  <c r="CV103" i="1"/>
  <c r="CQ103" i="1"/>
  <c r="BV103" i="1"/>
  <c r="BU103" i="1"/>
  <c r="BS103" i="1"/>
  <c r="BR103" i="1"/>
  <c r="BQ103" i="1"/>
  <c r="BP103" i="1"/>
  <c r="BO103" i="1"/>
  <c r="BN103" i="1"/>
  <c r="BM103" i="1"/>
  <c r="BL103" i="1"/>
  <c r="BK103" i="1"/>
  <c r="BJ103" i="1"/>
  <c r="BI103" i="1"/>
  <c r="BH103" i="1"/>
  <c r="BG103" i="1"/>
  <c r="BF103" i="1"/>
  <c r="BE103" i="1"/>
  <c r="BD103" i="1"/>
  <c r="BC103" i="1"/>
  <c r="BB103" i="1"/>
  <c r="AW103" i="1"/>
  <c r="AD103" i="1"/>
  <c r="Z103" i="1"/>
  <c r="BT103" i="1" s="1"/>
  <c r="G103" i="1"/>
  <c r="DR102" i="1"/>
  <c r="DP102" i="1"/>
  <c r="DO102" i="1"/>
  <c r="DM102" i="1"/>
  <c r="DL102" i="1"/>
  <c r="DK102" i="1"/>
  <c r="DJ102" i="1"/>
  <c r="DI102" i="1"/>
  <c r="DH102" i="1"/>
  <c r="DG102" i="1"/>
  <c r="DF102" i="1"/>
  <c r="DE102" i="1"/>
  <c r="DD102" i="1"/>
  <c r="DC102" i="1"/>
  <c r="DB102" i="1"/>
  <c r="DA102" i="1"/>
  <c r="CZ102" i="1"/>
  <c r="CY102" i="1"/>
  <c r="CW102" i="1"/>
  <c r="CV102" i="1"/>
  <c r="CQ102" i="1"/>
  <c r="BV102" i="1"/>
  <c r="BU102" i="1"/>
  <c r="BS102" i="1"/>
  <c r="BR102" i="1"/>
  <c r="BQ102" i="1"/>
  <c r="BP102" i="1"/>
  <c r="BO102" i="1"/>
  <c r="BN102" i="1"/>
  <c r="BM102" i="1"/>
  <c r="BL102" i="1"/>
  <c r="BK102" i="1"/>
  <c r="BJ102" i="1"/>
  <c r="BI102" i="1"/>
  <c r="BH102" i="1"/>
  <c r="BG102" i="1"/>
  <c r="BF102" i="1"/>
  <c r="BE102" i="1"/>
  <c r="BD102" i="1"/>
  <c r="BC102" i="1"/>
  <c r="BB102" i="1"/>
  <c r="AW102" i="1"/>
  <c r="BT102" i="1" s="1"/>
  <c r="G102" i="1"/>
  <c r="DR101" i="1"/>
  <c r="DP101" i="1"/>
  <c r="DO101" i="1"/>
  <c r="DM101" i="1"/>
  <c r="DL101" i="1"/>
  <c r="DK101" i="1"/>
  <c r="DJ101" i="1"/>
  <c r="DI101" i="1"/>
  <c r="DH101" i="1"/>
  <c r="DG101" i="1"/>
  <c r="DF101" i="1"/>
  <c r="DE101" i="1"/>
  <c r="DD101" i="1"/>
  <c r="DC101" i="1"/>
  <c r="DB101" i="1"/>
  <c r="DA101" i="1"/>
  <c r="CZ101" i="1"/>
  <c r="CY101" i="1"/>
  <c r="CW101" i="1"/>
  <c r="CV101" i="1"/>
  <c r="CQ101" i="1"/>
  <c r="BX101" i="1" s="1"/>
  <c r="BW101" i="1" s="1"/>
  <c r="CT101" i="1" s="1"/>
  <c r="BV101" i="1"/>
  <c r="BU101" i="1"/>
  <c r="BS101" i="1"/>
  <c r="BR101" i="1"/>
  <c r="BQ101" i="1"/>
  <c r="BP101" i="1"/>
  <c r="BO101" i="1"/>
  <c r="BN101" i="1"/>
  <c r="BM101" i="1"/>
  <c r="BL101" i="1"/>
  <c r="BK101" i="1"/>
  <c r="BJ101" i="1"/>
  <c r="BI101" i="1"/>
  <c r="BH101" i="1"/>
  <c r="BG101" i="1"/>
  <c r="BF101" i="1"/>
  <c r="BE101" i="1"/>
  <c r="BD101" i="1"/>
  <c r="BC101" i="1"/>
  <c r="BB101" i="1"/>
  <c r="AW101" i="1"/>
  <c r="G101" i="1"/>
  <c r="DP100" i="1"/>
  <c r="DO100" i="1"/>
  <c r="DM100" i="1"/>
  <c r="DL100" i="1"/>
  <c r="DK100" i="1"/>
  <c r="DJ100" i="1"/>
  <c r="DI100" i="1"/>
  <c r="DH100" i="1"/>
  <c r="DG100" i="1"/>
  <c r="DF100" i="1"/>
  <c r="DE100" i="1"/>
  <c r="DD100" i="1"/>
  <c r="DC100" i="1"/>
  <c r="DB100" i="1"/>
  <c r="DA100" i="1"/>
  <c r="CZ100" i="1"/>
  <c r="CY100" i="1"/>
  <c r="CW100" i="1"/>
  <c r="CV100" i="1"/>
  <c r="CQ100" i="1"/>
  <c r="BV100" i="1"/>
  <c r="BU100" i="1"/>
  <c r="BS100" i="1"/>
  <c r="BR100" i="1"/>
  <c r="BQ100" i="1"/>
  <c r="BP100" i="1"/>
  <c r="BO100" i="1"/>
  <c r="BN100" i="1"/>
  <c r="BM100" i="1"/>
  <c r="BL100" i="1"/>
  <c r="BK100" i="1"/>
  <c r="BJ100" i="1"/>
  <c r="BI100" i="1"/>
  <c r="BH100" i="1"/>
  <c r="BG100" i="1"/>
  <c r="BF100" i="1"/>
  <c r="BE100" i="1"/>
  <c r="BD100" i="1"/>
  <c r="BC100" i="1"/>
  <c r="BB100" i="1"/>
  <c r="AW100" i="1"/>
  <c r="Z100" i="1"/>
  <c r="G100" i="1" s="1"/>
  <c r="DR100" i="1" s="1"/>
  <c r="DP99" i="1"/>
  <c r="DO99" i="1"/>
  <c r="DM99" i="1"/>
  <c r="DL99" i="1"/>
  <c r="DK99" i="1"/>
  <c r="DJ99" i="1"/>
  <c r="DI99" i="1"/>
  <c r="DH99" i="1"/>
  <c r="DG99" i="1"/>
  <c r="DF99" i="1"/>
  <c r="DE99" i="1"/>
  <c r="DD99" i="1"/>
  <c r="DC99" i="1"/>
  <c r="DB99" i="1"/>
  <c r="DA99" i="1"/>
  <c r="CZ99" i="1"/>
  <c r="CY99" i="1"/>
  <c r="CY105" i="1" s="1"/>
  <c r="CX99" i="1"/>
  <c r="CW99" i="1"/>
  <c r="CQ99" i="1"/>
  <c r="DN99" i="1" s="1"/>
  <c r="BY99" i="1"/>
  <c r="BV99" i="1"/>
  <c r="BU99" i="1"/>
  <c r="BS99" i="1"/>
  <c r="BR99" i="1"/>
  <c r="BQ99" i="1"/>
  <c r="BP99" i="1"/>
  <c r="BO99" i="1"/>
  <c r="BN99" i="1"/>
  <c r="BM99" i="1"/>
  <c r="BL99" i="1"/>
  <c r="BK99" i="1"/>
  <c r="BJ99" i="1"/>
  <c r="BI99" i="1"/>
  <c r="BH99" i="1"/>
  <c r="BG99" i="1"/>
  <c r="BF99" i="1"/>
  <c r="BE99" i="1"/>
  <c r="BC99" i="1"/>
  <c r="AW99" i="1"/>
  <c r="AE99" i="1"/>
  <c r="Z99" i="1"/>
  <c r="J99" i="1"/>
  <c r="J130" i="1" s="1"/>
  <c r="G99" i="1"/>
  <c r="DR99" i="1" s="1"/>
  <c r="DP98" i="1"/>
  <c r="DO98" i="1"/>
  <c r="DM98" i="1"/>
  <c r="DL98" i="1"/>
  <c r="DK98" i="1"/>
  <c r="DJ98" i="1"/>
  <c r="DI98" i="1"/>
  <c r="DH98" i="1"/>
  <c r="DG98" i="1"/>
  <c r="DF98" i="1"/>
  <c r="DE98" i="1"/>
  <c r="DD98" i="1"/>
  <c r="DC98" i="1"/>
  <c r="DB98" i="1"/>
  <c r="DA98" i="1"/>
  <c r="CZ98" i="1"/>
  <c r="CY98" i="1"/>
  <c r="CW98" i="1"/>
  <c r="CV98" i="1"/>
  <c r="CQ98" i="1"/>
  <c r="BX98" i="1" s="1"/>
  <c r="BV98" i="1"/>
  <c r="BU98" i="1"/>
  <c r="BS98" i="1"/>
  <c r="BR98" i="1"/>
  <c r="BQ98" i="1"/>
  <c r="BP98" i="1"/>
  <c r="BO98" i="1"/>
  <c r="BN98" i="1"/>
  <c r="BM98" i="1"/>
  <c r="BL98" i="1"/>
  <c r="BK98" i="1"/>
  <c r="BJ98" i="1"/>
  <c r="BI98" i="1"/>
  <c r="BH98" i="1"/>
  <c r="BG98" i="1"/>
  <c r="BF98" i="1"/>
  <c r="BE98" i="1"/>
  <c r="BD98" i="1"/>
  <c r="BC98" i="1"/>
  <c r="BB98" i="1"/>
  <c r="AW98" i="1"/>
  <c r="AD98" i="1" s="1"/>
  <c r="G98" i="1"/>
  <c r="DR98" i="1" s="1"/>
  <c r="DO97" i="1"/>
  <c r="DM97" i="1"/>
  <c r="DL97" i="1"/>
  <c r="DK97" i="1"/>
  <c r="DJ97" i="1"/>
  <c r="DI97" i="1"/>
  <c r="DH97" i="1"/>
  <c r="DG97" i="1"/>
  <c r="DF97" i="1"/>
  <c r="DE97" i="1"/>
  <c r="DD97" i="1"/>
  <c r="DC97" i="1"/>
  <c r="DB97" i="1"/>
  <c r="DA97" i="1"/>
  <c r="CZ97" i="1"/>
  <c r="CY97" i="1"/>
  <c r="CX97" i="1"/>
  <c r="CW97" i="1"/>
  <c r="CV97" i="1"/>
  <c r="CS97" i="1"/>
  <c r="BX97" i="1" s="1"/>
  <c r="BU97" i="1"/>
  <c r="BS97" i="1"/>
  <c r="BR97" i="1"/>
  <c r="BQ97" i="1"/>
  <c r="BP97" i="1"/>
  <c r="BO97" i="1"/>
  <c r="BN97" i="1"/>
  <c r="BM97" i="1"/>
  <c r="BL97" i="1"/>
  <c r="BK97" i="1"/>
  <c r="BJ97" i="1"/>
  <c r="BI97" i="1"/>
  <c r="BH97" i="1"/>
  <c r="BG97" i="1"/>
  <c r="BF97" i="1"/>
  <c r="BE97" i="1"/>
  <c r="BD97" i="1"/>
  <c r="BC97" i="1"/>
  <c r="BB97" i="1"/>
  <c r="AY97" i="1"/>
  <c r="AD97" i="1" s="1"/>
  <c r="AB97" i="1"/>
  <c r="BV97" i="1" s="1"/>
  <c r="Z97" i="1"/>
  <c r="DN97" i="1" s="1"/>
  <c r="DO96" i="1"/>
  <c r="DN96" i="1"/>
  <c r="DL96" i="1"/>
  <c r="DK96" i="1"/>
  <c r="DJ96" i="1"/>
  <c r="DI96" i="1"/>
  <c r="DH96" i="1"/>
  <c r="DG96" i="1"/>
  <c r="DF96" i="1"/>
  <c r="DE96" i="1"/>
  <c r="DD96" i="1"/>
  <c r="DC96" i="1"/>
  <c r="DB96" i="1"/>
  <c r="DA96" i="1"/>
  <c r="CZ96" i="1"/>
  <c r="CY96" i="1"/>
  <c r="CW96" i="1"/>
  <c r="BY96" i="1"/>
  <c r="CV96" i="1" s="1"/>
  <c r="BU96" i="1"/>
  <c r="BT96" i="1"/>
  <c r="BR96" i="1"/>
  <c r="BQ96" i="1"/>
  <c r="BP96" i="1"/>
  <c r="BO96" i="1"/>
  <c r="BN96" i="1"/>
  <c r="BM96" i="1"/>
  <c r="BL96" i="1"/>
  <c r="BK96" i="1"/>
  <c r="BK105" i="1" s="1"/>
  <c r="BJ96" i="1"/>
  <c r="BI96" i="1"/>
  <c r="BH96" i="1"/>
  <c r="BG96" i="1"/>
  <c r="BF96" i="1"/>
  <c r="BE96" i="1"/>
  <c r="BD96" i="1"/>
  <c r="BC96" i="1"/>
  <c r="BC105" i="1" s="1"/>
  <c r="AY96" i="1"/>
  <c r="AV96" i="1"/>
  <c r="BS96" i="1" s="1"/>
  <c r="AE96" i="1"/>
  <c r="BB96" i="1" s="1"/>
  <c r="AB96" i="1"/>
  <c r="G96" i="1"/>
  <c r="DR96" i="1" s="1"/>
  <c r="DO95" i="1"/>
  <c r="DL95" i="1"/>
  <c r="DK95" i="1"/>
  <c r="DJ95" i="1"/>
  <c r="DI95" i="1"/>
  <c r="DH95" i="1"/>
  <c r="DG95" i="1"/>
  <c r="DF95" i="1"/>
  <c r="DE95" i="1"/>
  <c r="DD95" i="1"/>
  <c r="DC95" i="1"/>
  <c r="DB95" i="1"/>
  <c r="DA95" i="1"/>
  <c r="CZ95" i="1"/>
  <c r="CY95" i="1"/>
  <c r="CW95" i="1"/>
  <c r="CS95" i="1"/>
  <c r="DP95" i="1" s="1"/>
  <c r="CQ95" i="1"/>
  <c r="CA95" i="1"/>
  <c r="BY95" i="1"/>
  <c r="BU95" i="1"/>
  <c r="BR95" i="1"/>
  <c r="BQ95" i="1"/>
  <c r="BP95" i="1"/>
  <c r="BO95" i="1"/>
  <c r="BN95" i="1"/>
  <c r="BM95" i="1"/>
  <c r="BL95" i="1"/>
  <c r="BK95" i="1"/>
  <c r="BJ95" i="1"/>
  <c r="BI95" i="1"/>
  <c r="BH95" i="1"/>
  <c r="BG95" i="1"/>
  <c r="BF95" i="1"/>
  <c r="BE95" i="1"/>
  <c r="BC95" i="1"/>
  <c r="AY95" i="1"/>
  <c r="AW95" i="1"/>
  <c r="AV95" i="1"/>
  <c r="BS95" i="1" s="1"/>
  <c r="AG95" i="1"/>
  <c r="BD95" i="1" s="1"/>
  <c r="AE95" i="1"/>
  <c r="BB95" i="1" s="1"/>
  <c r="AB95" i="1"/>
  <c r="Z95" i="1"/>
  <c r="G95" i="1"/>
  <c r="DR95" i="1" s="1"/>
  <c r="DP94" i="1"/>
  <c r="DO94" i="1"/>
  <c r="DM94" i="1"/>
  <c r="DL94" i="1"/>
  <c r="DK94" i="1"/>
  <c r="DJ94" i="1"/>
  <c r="DI94" i="1"/>
  <c r="DH94" i="1"/>
  <c r="DG94" i="1"/>
  <c r="DF94" i="1"/>
  <c r="DE94" i="1"/>
  <c r="DD94" i="1"/>
  <c r="DC94" i="1"/>
  <c r="DB94" i="1"/>
  <c r="DA94" i="1"/>
  <c r="CZ94" i="1"/>
  <c r="CY94" i="1"/>
  <c r="CW94" i="1"/>
  <c r="CV94" i="1"/>
  <c r="CQ94" i="1"/>
  <c r="BX94" i="1" s="1"/>
  <c r="BV94" i="1"/>
  <c r="BU94" i="1"/>
  <c r="BS94" i="1"/>
  <c r="BR94" i="1"/>
  <c r="BQ94" i="1"/>
  <c r="BP94" i="1"/>
  <c r="BO94" i="1"/>
  <c r="BN94" i="1"/>
  <c r="BM94" i="1"/>
  <c r="BL94" i="1"/>
  <c r="BK94" i="1"/>
  <c r="BJ94" i="1"/>
  <c r="BI94" i="1"/>
  <c r="BH94" i="1"/>
  <c r="BG94" i="1"/>
  <c r="BF94" i="1"/>
  <c r="BE94" i="1"/>
  <c r="BD94" i="1"/>
  <c r="BC94" i="1"/>
  <c r="BB94" i="1"/>
  <c r="AW94" i="1"/>
  <c r="AD94" i="1" s="1"/>
  <c r="AC94" i="1" s="1"/>
  <c r="AZ94" i="1" s="1"/>
  <c r="Z94" i="1"/>
  <c r="G94" i="1"/>
  <c r="DR94" i="1" s="1"/>
  <c r="DP93" i="1"/>
  <c r="DO93" i="1"/>
  <c r="DM93" i="1"/>
  <c r="DL93" i="1"/>
  <c r="DK93" i="1"/>
  <c r="DJ93" i="1"/>
  <c r="DI93" i="1"/>
  <c r="DH93" i="1"/>
  <c r="DG93" i="1"/>
  <c r="DF93" i="1"/>
  <c r="DE93" i="1"/>
  <c r="DD93" i="1"/>
  <c r="DC93" i="1"/>
  <c r="DB93" i="1"/>
  <c r="DA93" i="1"/>
  <c r="CZ93" i="1"/>
  <c r="CY93" i="1"/>
  <c r="CW93" i="1"/>
  <c r="CV93" i="1"/>
  <c r="CQ93" i="1"/>
  <c r="BV93" i="1"/>
  <c r="BU93" i="1"/>
  <c r="BS93" i="1"/>
  <c r="BR93" i="1"/>
  <c r="BQ93" i="1"/>
  <c r="BP93" i="1"/>
  <c r="BO93" i="1"/>
  <c r="BN93" i="1"/>
  <c r="BM93" i="1"/>
  <c r="BL93" i="1"/>
  <c r="BK93" i="1"/>
  <c r="BJ93" i="1"/>
  <c r="BI93" i="1"/>
  <c r="BH93" i="1"/>
  <c r="BG93" i="1"/>
  <c r="BF93" i="1"/>
  <c r="BE93" i="1"/>
  <c r="BD93" i="1"/>
  <c r="BC93" i="1"/>
  <c r="BB93" i="1"/>
  <c r="AW93" i="1"/>
  <c r="Z93" i="1"/>
  <c r="DP92" i="1"/>
  <c r="DO92" i="1"/>
  <c r="DM92" i="1"/>
  <c r="DL92" i="1"/>
  <c r="DK92" i="1"/>
  <c r="DJ92" i="1"/>
  <c r="DJ105" i="1" s="1"/>
  <c r="DI92" i="1"/>
  <c r="DH92" i="1"/>
  <c r="DG92" i="1"/>
  <c r="DF92" i="1"/>
  <c r="DE92" i="1"/>
  <c r="DD92" i="1"/>
  <c r="DD105" i="1" s="1"/>
  <c r="DC92" i="1"/>
  <c r="DB92" i="1"/>
  <c r="DA92" i="1"/>
  <c r="CZ92" i="1"/>
  <c r="CY92" i="1"/>
  <c r="CW92" i="1"/>
  <c r="CV92" i="1"/>
  <c r="BX92" i="1"/>
  <c r="BV92" i="1"/>
  <c r="BU92" i="1"/>
  <c r="BS92" i="1"/>
  <c r="BR92" i="1"/>
  <c r="BQ92" i="1"/>
  <c r="BP92" i="1"/>
  <c r="BO92" i="1"/>
  <c r="BN92" i="1"/>
  <c r="BN105" i="1" s="1"/>
  <c r="BM92" i="1"/>
  <c r="BL92" i="1"/>
  <c r="BK92" i="1"/>
  <c r="BJ92" i="1"/>
  <c r="BI92" i="1"/>
  <c r="BH92" i="1"/>
  <c r="BG92" i="1"/>
  <c r="BF92" i="1"/>
  <c r="BE92" i="1"/>
  <c r="BD92" i="1"/>
  <c r="BC92" i="1"/>
  <c r="BB92" i="1"/>
  <c r="AD92" i="1"/>
  <c r="Z92" i="1"/>
  <c r="CY91" i="1"/>
  <c r="CR91" i="1"/>
  <c r="CQ91" i="1"/>
  <c r="CO91" i="1"/>
  <c r="CL91" i="1"/>
  <c r="CK91" i="1"/>
  <c r="CJ91" i="1"/>
  <c r="CI91" i="1"/>
  <c r="CH91" i="1"/>
  <c r="CG91" i="1"/>
  <c r="CF91" i="1"/>
  <c r="CE91" i="1"/>
  <c r="CD91" i="1"/>
  <c r="CC91" i="1"/>
  <c r="CB91" i="1"/>
  <c r="CA91" i="1"/>
  <c r="BY91" i="1"/>
  <c r="BN91" i="1"/>
  <c r="BM91" i="1"/>
  <c r="AX91" i="1"/>
  <c r="AW91" i="1"/>
  <c r="AU91" i="1"/>
  <c r="AR91" i="1"/>
  <c r="AQ91" i="1"/>
  <c r="AP91" i="1"/>
  <c r="AO91" i="1"/>
  <c r="AN91" i="1"/>
  <c r="AM91" i="1"/>
  <c r="AL91" i="1"/>
  <c r="AK91" i="1"/>
  <c r="AJ91" i="1"/>
  <c r="AH91" i="1"/>
  <c r="AG91" i="1"/>
  <c r="AE91" i="1"/>
  <c r="AB91" i="1"/>
  <c r="AA91" i="1"/>
  <c r="Z91" i="1"/>
  <c r="Y91" i="1"/>
  <c r="X91" i="1"/>
  <c r="W91" i="1"/>
  <c r="V91" i="1"/>
  <c r="U91" i="1"/>
  <c r="T91" i="1"/>
  <c r="S91" i="1"/>
  <c r="R91" i="1"/>
  <c r="Q91" i="1"/>
  <c r="P91" i="1"/>
  <c r="O91" i="1"/>
  <c r="N91" i="1"/>
  <c r="M91" i="1"/>
  <c r="L91" i="1"/>
  <c r="K91" i="1"/>
  <c r="J91" i="1"/>
  <c r="H91" i="1"/>
  <c r="DO90" i="1"/>
  <c r="DN90" i="1"/>
  <c r="DM90" i="1"/>
  <c r="DL90" i="1"/>
  <c r="DK90" i="1"/>
  <c r="DJ90" i="1"/>
  <c r="DI90" i="1"/>
  <c r="DH90" i="1"/>
  <c r="DG90" i="1"/>
  <c r="DF90" i="1"/>
  <c r="DE90" i="1"/>
  <c r="DD90" i="1"/>
  <c r="DC90" i="1"/>
  <c r="DB90" i="1"/>
  <c r="DA90" i="1"/>
  <c r="CZ90" i="1"/>
  <c r="CY90" i="1"/>
  <c r="CW90" i="1"/>
  <c r="CU90" i="1" s="1"/>
  <c r="CV90" i="1"/>
  <c r="CS90" i="1"/>
  <c r="BX90" i="1" s="1"/>
  <c r="BU90" i="1"/>
  <c r="BT90" i="1"/>
  <c r="BS90" i="1"/>
  <c r="BR90" i="1"/>
  <c r="BQ90" i="1"/>
  <c r="BP90" i="1"/>
  <c r="BO90" i="1"/>
  <c r="BN90" i="1"/>
  <c r="BM90" i="1"/>
  <c r="BL90" i="1"/>
  <c r="BK90" i="1"/>
  <c r="BJ90" i="1"/>
  <c r="BI90" i="1"/>
  <c r="BH90" i="1"/>
  <c r="BG90" i="1"/>
  <c r="BF90" i="1"/>
  <c r="BE90" i="1"/>
  <c r="BD90" i="1"/>
  <c r="BC90" i="1"/>
  <c r="BB90" i="1"/>
  <c r="AY90" i="1"/>
  <c r="AD90" i="1" s="1"/>
  <c r="AC90" i="1" s="1"/>
  <c r="AZ90" i="1" s="1"/>
  <c r="AB90" i="1"/>
  <c r="DP90" i="1" s="1"/>
  <c r="G90" i="1"/>
  <c r="DR90" i="1" s="1"/>
  <c r="DO89" i="1"/>
  <c r="DN89" i="1"/>
  <c r="DM89" i="1"/>
  <c r="DL89" i="1"/>
  <c r="DK89" i="1"/>
  <c r="DJ89" i="1"/>
  <c r="DI89" i="1"/>
  <c r="DH89" i="1"/>
  <c r="DG89" i="1"/>
  <c r="DF89" i="1"/>
  <c r="DE89" i="1"/>
  <c r="DD89" i="1"/>
  <c r="DC89" i="1"/>
  <c r="DB89" i="1"/>
  <c r="DA89" i="1"/>
  <c r="CZ89" i="1"/>
  <c r="CY89" i="1"/>
  <c r="CV89" i="1"/>
  <c r="CS89" i="1"/>
  <c r="BZ89" i="1"/>
  <c r="BU89" i="1"/>
  <c r="BT89" i="1"/>
  <c r="BS89" i="1"/>
  <c r="BR89" i="1"/>
  <c r="BQ89" i="1"/>
  <c r="BP89" i="1"/>
  <c r="BO89" i="1"/>
  <c r="BN89" i="1"/>
  <c r="BM89" i="1"/>
  <c r="BL89" i="1"/>
  <c r="BK89" i="1"/>
  <c r="BJ89" i="1"/>
  <c r="BI89" i="1"/>
  <c r="BH89" i="1"/>
  <c r="BG89" i="1"/>
  <c r="BF89" i="1"/>
  <c r="BE89" i="1"/>
  <c r="BD89" i="1"/>
  <c r="BB89" i="1"/>
  <c r="AY89" i="1"/>
  <c r="AF89" i="1"/>
  <c r="BC89" i="1" s="1"/>
  <c r="AB89" i="1"/>
  <c r="I89" i="1"/>
  <c r="I91" i="1" s="1"/>
  <c r="DR88" i="1"/>
  <c r="DP88" i="1"/>
  <c r="DO88" i="1"/>
  <c r="DN88" i="1"/>
  <c r="DM88" i="1"/>
  <c r="DL88" i="1"/>
  <c r="DK88" i="1"/>
  <c r="DJ88" i="1"/>
  <c r="DI88" i="1"/>
  <c r="DH88" i="1"/>
  <c r="DG88" i="1"/>
  <c r="DF88" i="1"/>
  <c r="DE88" i="1"/>
  <c r="DD88" i="1"/>
  <c r="DC88" i="1"/>
  <c r="DB88" i="1"/>
  <c r="DA88" i="1"/>
  <c r="CZ88" i="1"/>
  <c r="CY88" i="1"/>
  <c r="CV88" i="1"/>
  <c r="BZ88" i="1"/>
  <c r="CW88" i="1" s="1"/>
  <c r="BV88" i="1"/>
  <c r="BU88" i="1"/>
  <c r="BT88" i="1"/>
  <c r="BS88" i="1"/>
  <c r="BR88" i="1"/>
  <c r="BQ88" i="1"/>
  <c r="BP88" i="1"/>
  <c r="BO88" i="1"/>
  <c r="BN88" i="1"/>
  <c r="BM88" i="1"/>
  <c r="BL88" i="1"/>
  <c r="BK88" i="1"/>
  <c r="BJ88" i="1"/>
  <c r="BI88" i="1"/>
  <c r="BH88" i="1"/>
  <c r="BG88" i="1"/>
  <c r="BF88" i="1"/>
  <c r="BE88" i="1"/>
  <c r="BD88" i="1"/>
  <c r="BB88" i="1"/>
  <c r="AF88" i="1"/>
  <c r="BC88" i="1" s="1"/>
  <c r="BA88" i="1" s="1"/>
  <c r="G88" i="1"/>
  <c r="DR87" i="1"/>
  <c r="DP87" i="1"/>
  <c r="DO87" i="1"/>
  <c r="DN87" i="1"/>
  <c r="DM87" i="1"/>
  <c r="DL87" i="1"/>
  <c r="DK87" i="1"/>
  <c r="DJ87" i="1"/>
  <c r="DI87" i="1"/>
  <c r="DH87" i="1"/>
  <c r="DG87" i="1"/>
  <c r="DF87" i="1"/>
  <c r="DE87" i="1"/>
  <c r="DD87" i="1"/>
  <c r="DC87" i="1"/>
  <c r="DB87" i="1"/>
  <c r="DA87" i="1"/>
  <c r="CZ87" i="1"/>
  <c r="CY87" i="1"/>
  <c r="CW87" i="1"/>
  <c r="CV87" i="1"/>
  <c r="BX87" i="1"/>
  <c r="BV87" i="1"/>
  <c r="BU87" i="1"/>
  <c r="BT87" i="1"/>
  <c r="BS87" i="1"/>
  <c r="BR87" i="1"/>
  <c r="BQ87" i="1"/>
  <c r="BP87" i="1"/>
  <c r="BO87" i="1"/>
  <c r="BN87" i="1"/>
  <c r="BM87" i="1"/>
  <c r="BL87" i="1"/>
  <c r="BK87" i="1"/>
  <c r="BJ87" i="1"/>
  <c r="BI87" i="1"/>
  <c r="BH87" i="1"/>
  <c r="BG87" i="1"/>
  <c r="BE87" i="1"/>
  <c r="BD87" i="1"/>
  <c r="BC87" i="1"/>
  <c r="BB87" i="1"/>
  <c r="AI87" i="1"/>
  <c r="AD87" i="1" s="1"/>
  <c r="G87" i="1"/>
  <c r="BW87" i="1" s="1"/>
  <c r="CT87" i="1" s="1"/>
  <c r="DP86" i="1"/>
  <c r="DO86" i="1"/>
  <c r="DN86" i="1"/>
  <c r="DM86" i="1"/>
  <c r="DL86" i="1"/>
  <c r="DK86" i="1"/>
  <c r="DJ86" i="1"/>
  <c r="DI86" i="1"/>
  <c r="DH86" i="1"/>
  <c r="DG86" i="1"/>
  <c r="DF86" i="1"/>
  <c r="DE86" i="1"/>
  <c r="DD86" i="1"/>
  <c r="DC86" i="1"/>
  <c r="DB86" i="1"/>
  <c r="DA86" i="1"/>
  <c r="CZ86" i="1"/>
  <c r="CY86" i="1"/>
  <c r="CV86" i="1"/>
  <c r="BZ86" i="1"/>
  <c r="BV86" i="1"/>
  <c r="BU86" i="1"/>
  <c r="BT86" i="1"/>
  <c r="BS86" i="1"/>
  <c r="BR86" i="1"/>
  <c r="BQ86" i="1"/>
  <c r="BP86" i="1"/>
  <c r="BO86" i="1"/>
  <c r="BN86" i="1"/>
  <c r="BM86" i="1"/>
  <c r="BL86" i="1"/>
  <c r="BK86" i="1"/>
  <c r="BJ86" i="1"/>
  <c r="BI86" i="1"/>
  <c r="BH86" i="1"/>
  <c r="BG86" i="1"/>
  <c r="BF86" i="1"/>
  <c r="BE86" i="1"/>
  <c r="BD86" i="1"/>
  <c r="BB86" i="1"/>
  <c r="AF86" i="1"/>
  <c r="BC86" i="1" s="1"/>
  <c r="BA86" i="1" s="1"/>
  <c r="I86" i="1"/>
  <c r="G86" i="1"/>
  <c r="DR86" i="1" s="1"/>
  <c r="DR85" i="1"/>
  <c r="DP85" i="1"/>
  <c r="DO85" i="1"/>
  <c r="DN85" i="1"/>
  <c r="DM85" i="1"/>
  <c r="DL85" i="1"/>
  <c r="DJ85" i="1"/>
  <c r="DI85" i="1"/>
  <c r="DH85" i="1"/>
  <c r="DG85" i="1"/>
  <c r="DF85" i="1"/>
  <c r="DE85" i="1"/>
  <c r="DD85" i="1"/>
  <c r="DC85" i="1"/>
  <c r="DB85" i="1"/>
  <c r="DA85" i="1"/>
  <c r="CZ85" i="1"/>
  <c r="CY85" i="1"/>
  <c r="CW85" i="1"/>
  <c r="CV85" i="1"/>
  <c r="CN85" i="1"/>
  <c r="BV85" i="1"/>
  <c r="BU85" i="1"/>
  <c r="BT85" i="1"/>
  <c r="BS85" i="1"/>
  <c r="BR85" i="1"/>
  <c r="BP85" i="1"/>
  <c r="BO85" i="1"/>
  <c r="BN85" i="1"/>
  <c r="BM85" i="1"/>
  <c r="BL85" i="1"/>
  <c r="BK85" i="1"/>
  <c r="BJ85" i="1"/>
  <c r="BI85" i="1"/>
  <c r="BH85" i="1"/>
  <c r="BG85" i="1"/>
  <c r="BF85" i="1"/>
  <c r="BE85" i="1"/>
  <c r="BD85" i="1"/>
  <c r="BC85" i="1"/>
  <c r="BB85" i="1"/>
  <c r="AT85" i="1"/>
  <c r="G85" i="1"/>
  <c r="DR84" i="1"/>
  <c r="DP84" i="1"/>
  <c r="DO84" i="1"/>
  <c r="DN84" i="1"/>
  <c r="DM84" i="1"/>
  <c r="DL84" i="1"/>
  <c r="DK84" i="1"/>
  <c r="DJ84" i="1"/>
  <c r="DI84" i="1"/>
  <c r="DH84" i="1"/>
  <c r="DG84" i="1"/>
  <c r="DF84" i="1"/>
  <c r="DE84" i="1"/>
  <c r="DD84" i="1"/>
  <c r="DC84" i="1"/>
  <c r="DB84" i="1"/>
  <c r="DA84" i="1"/>
  <c r="CZ84" i="1"/>
  <c r="CY84" i="1"/>
  <c r="CV84" i="1"/>
  <c r="BZ84" i="1"/>
  <c r="BV84" i="1"/>
  <c r="BU84" i="1"/>
  <c r="BT84" i="1"/>
  <c r="BS84" i="1"/>
  <c r="BR84" i="1"/>
  <c r="BQ84" i="1"/>
  <c r="BP84" i="1"/>
  <c r="BO84" i="1"/>
  <c r="BN84" i="1"/>
  <c r="BM84" i="1"/>
  <c r="BL84" i="1"/>
  <c r="BK84" i="1"/>
  <c r="BJ84" i="1"/>
  <c r="BI84" i="1"/>
  <c r="BH84" i="1"/>
  <c r="BG84" i="1"/>
  <c r="BF84" i="1"/>
  <c r="BE84" i="1"/>
  <c r="BD84" i="1"/>
  <c r="BB84" i="1"/>
  <c r="AF84" i="1"/>
  <c r="G84" i="1"/>
  <c r="DP83" i="1"/>
  <c r="DO83" i="1"/>
  <c r="DN83" i="1"/>
  <c r="DM83" i="1"/>
  <c r="DL83" i="1"/>
  <c r="DK83" i="1"/>
  <c r="DJ83" i="1"/>
  <c r="DI83" i="1"/>
  <c r="DH83" i="1"/>
  <c r="DG83" i="1"/>
  <c r="DF83" i="1"/>
  <c r="DE83" i="1"/>
  <c r="DD83" i="1"/>
  <c r="DC83" i="1"/>
  <c r="DB83" i="1"/>
  <c r="DA83" i="1"/>
  <c r="CZ83" i="1"/>
  <c r="CY83" i="1"/>
  <c r="CV83" i="1"/>
  <c r="BZ83" i="1"/>
  <c r="BV83" i="1"/>
  <c r="BU83" i="1"/>
  <c r="BT83" i="1"/>
  <c r="BS83" i="1"/>
  <c r="BR83" i="1"/>
  <c r="BQ83" i="1"/>
  <c r="BP83" i="1"/>
  <c r="BO83" i="1"/>
  <c r="BN83" i="1"/>
  <c r="BM83" i="1"/>
  <c r="BL83" i="1"/>
  <c r="BK83" i="1"/>
  <c r="BJ83" i="1"/>
  <c r="BI83" i="1"/>
  <c r="BH83" i="1"/>
  <c r="BG83" i="1"/>
  <c r="BF83" i="1"/>
  <c r="BE83" i="1"/>
  <c r="BD83" i="1"/>
  <c r="BB83" i="1"/>
  <c r="AF83" i="1"/>
  <c r="AD83" i="1" s="1"/>
  <c r="G83" i="1"/>
  <c r="DR83" i="1" s="1"/>
  <c r="DR82" i="1"/>
  <c r="DP82" i="1"/>
  <c r="DO82" i="1"/>
  <c r="DN82" i="1"/>
  <c r="DM82" i="1"/>
  <c r="DL82" i="1"/>
  <c r="DK82" i="1"/>
  <c r="DJ82" i="1"/>
  <c r="DI82" i="1"/>
  <c r="DH82" i="1"/>
  <c r="DG82" i="1"/>
  <c r="DF82" i="1"/>
  <c r="DE82" i="1"/>
  <c r="DD82" i="1"/>
  <c r="DC82" i="1"/>
  <c r="DB82" i="1"/>
  <c r="DA82" i="1"/>
  <c r="CZ82" i="1"/>
  <c r="CY82" i="1"/>
  <c r="CV82" i="1"/>
  <c r="BZ82" i="1"/>
  <c r="CW82" i="1" s="1"/>
  <c r="BV82" i="1"/>
  <c r="BU82" i="1"/>
  <c r="BT82" i="1"/>
  <c r="BS82" i="1"/>
  <c r="BR82" i="1"/>
  <c r="BQ82" i="1"/>
  <c r="BP82" i="1"/>
  <c r="BO82" i="1"/>
  <c r="BN82" i="1"/>
  <c r="BM82" i="1"/>
  <c r="BL82" i="1"/>
  <c r="BK82" i="1"/>
  <c r="BJ82" i="1"/>
  <c r="BI82" i="1"/>
  <c r="BH82" i="1"/>
  <c r="BG82" i="1"/>
  <c r="BF82" i="1"/>
  <c r="BE82" i="1"/>
  <c r="BD82" i="1"/>
  <c r="BB82" i="1"/>
  <c r="AF82" i="1"/>
  <c r="AD82" i="1" s="1"/>
  <c r="AC82" i="1" s="1"/>
  <c r="AZ82" i="1" s="1"/>
  <c r="G82" i="1"/>
  <c r="DR81" i="1"/>
  <c r="DO81" i="1"/>
  <c r="DN81" i="1"/>
  <c r="DM81" i="1"/>
  <c r="DL81" i="1"/>
  <c r="DK81" i="1"/>
  <c r="DJ81" i="1"/>
  <c r="DI81" i="1"/>
  <c r="DH81" i="1"/>
  <c r="DG81" i="1"/>
  <c r="DF81" i="1"/>
  <c r="DE81" i="1"/>
  <c r="DD81" i="1"/>
  <c r="DC81" i="1"/>
  <c r="DB81" i="1"/>
  <c r="DA81" i="1"/>
  <c r="CZ81" i="1"/>
  <c r="CY81" i="1"/>
  <c r="CW81" i="1"/>
  <c r="CV81" i="1"/>
  <c r="CS81" i="1"/>
  <c r="BU81" i="1"/>
  <c r="BT81" i="1"/>
  <c r="BR81" i="1"/>
  <c r="BQ81" i="1"/>
  <c r="BP81" i="1"/>
  <c r="BO81" i="1"/>
  <c r="BN81" i="1"/>
  <c r="BM81" i="1"/>
  <c r="BL81" i="1"/>
  <c r="BK81" i="1"/>
  <c r="BJ81" i="1"/>
  <c r="BI81" i="1"/>
  <c r="BH81" i="1"/>
  <c r="BG81" i="1"/>
  <c r="BF81" i="1"/>
  <c r="BE81" i="1"/>
  <c r="BD81" i="1"/>
  <c r="BC81" i="1"/>
  <c r="BB81" i="1"/>
  <c r="AY81" i="1"/>
  <c r="AV81" i="1"/>
  <c r="BS81" i="1" s="1"/>
  <c r="AB81" i="1"/>
  <c r="G81" i="1"/>
  <c r="DR80" i="1"/>
  <c r="DO80" i="1"/>
  <c r="DN80" i="1"/>
  <c r="DM80" i="1"/>
  <c r="DL80" i="1"/>
  <c r="DJ80" i="1"/>
  <c r="DI80" i="1"/>
  <c r="DH80" i="1"/>
  <c r="DG80" i="1"/>
  <c r="DF80" i="1"/>
  <c r="DE80" i="1"/>
  <c r="DD80" i="1"/>
  <c r="DC80" i="1"/>
  <c r="DB80" i="1"/>
  <c r="DA80" i="1"/>
  <c r="CZ80" i="1"/>
  <c r="CY80" i="1"/>
  <c r="CW80" i="1"/>
  <c r="CV80" i="1"/>
  <c r="CN80" i="1"/>
  <c r="DK80" i="1" s="1"/>
  <c r="BU80" i="1"/>
  <c r="BT80" i="1"/>
  <c r="BS80" i="1"/>
  <c r="BR80" i="1"/>
  <c r="BP80" i="1"/>
  <c r="BO80" i="1"/>
  <c r="BN80" i="1"/>
  <c r="BM80" i="1"/>
  <c r="BL80" i="1"/>
  <c r="BK80" i="1"/>
  <c r="BJ80" i="1"/>
  <c r="BI80" i="1"/>
  <c r="BH80" i="1"/>
  <c r="BG80" i="1"/>
  <c r="BF80" i="1"/>
  <c r="BE80" i="1"/>
  <c r="BD80" i="1"/>
  <c r="BC80" i="1"/>
  <c r="BB80" i="1"/>
  <c r="AT80" i="1"/>
  <c r="AD80" i="1" s="1"/>
  <c r="AB80" i="1"/>
  <c r="DP80" i="1" s="1"/>
  <c r="G80" i="1"/>
  <c r="DO79" i="1"/>
  <c r="DN79" i="1"/>
  <c r="DM79" i="1"/>
  <c r="DL79" i="1"/>
  <c r="DJ79" i="1"/>
  <c r="DI79" i="1"/>
  <c r="DH79" i="1"/>
  <c r="DG79" i="1"/>
  <c r="DF79" i="1"/>
  <c r="DE79" i="1"/>
  <c r="DD79" i="1"/>
  <c r="DC79" i="1"/>
  <c r="DB79" i="1"/>
  <c r="DA79" i="1"/>
  <c r="CZ79" i="1"/>
  <c r="CY79" i="1"/>
  <c r="CW79" i="1"/>
  <c r="CV79" i="1"/>
  <c r="CS79" i="1"/>
  <c r="CN79" i="1" s="1"/>
  <c r="BX79" i="1" s="1"/>
  <c r="BU79" i="1"/>
  <c r="BT79" i="1"/>
  <c r="BS79" i="1"/>
  <c r="BR79" i="1"/>
  <c r="BQ79" i="1"/>
  <c r="BP79" i="1"/>
  <c r="BO79" i="1"/>
  <c r="BN79" i="1"/>
  <c r="BM79" i="1"/>
  <c r="BL79" i="1"/>
  <c r="BK79" i="1"/>
  <c r="BJ79" i="1"/>
  <c r="BI79" i="1"/>
  <c r="BH79" i="1"/>
  <c r="BG79" i="1"/>
  <c r="BF79" i="1"/>
  <c r="BE79" i="1"/>
  <c r="BD79" i="1"/>
  <c r="BC79" i="1"/>
  <c r="BB79" i="1"/>
  <c r="AY79" i="1"/>
  <c r="AT79" i="1"/>
  <c r="AD79" i="1"/>
  <c r="AB79" i="1"/>
  <c r="DP78" i="1"/>
  <c r="DO78" i="1"/>
  <c r="DN78" i="1"/>
  <c r="DL78" i="1"/>
  <c r="DK78" i="1"/>
  <c r="DJ78" i="1"/>
  <c r="DI78" i="1"/>
  <c r="DH78" i="1"/>
  <c r="DG78" i="1"/>
  <c r="DF78" i="1"/>
  <c r="DE78" i="1"/>
  <c r="DD78" i="1"/>
  <c r="DC78" i="1"/>
  <c r="DB78" i="1"/>
  <c r="DA78" i="1"/>
  <c r="CZ78" i="1"/>
  <c r="CY78" i="1"/>
  <c r="CW78" i="1"/>
  <c r="CV78" i="1"/>
  <c r="CP78" i="1"/>
  <c r="BX78" i="1" s="1"/>
  <c r="BV78" i="1"/>
  <c r="BU78" i="1"/>
  <c r="BT78" i="1"/>
  <c r="BS78" i="1"/>
  <c r="BR78" i="1"/>
  <c r="BQ78" i="1"/>
  <c r="BP78" i="1"/>
  <c r="BO78" i="1"/>
  <c r="BN78" i="1"/>
  <c r="BM78" i="1"/>
  <c r="BL78" i="1"/>
  <c r="BK78" i="1"/>
  <c r="BJ78" i="1"/>
  <c r="BI78" i="1"/>
  <c r="BH78" i="1"/>
  <c r="BG78" i="1"/>
  <c r="BF78" i="1"/>
  <c r="BE78" i="1"/>
  <c r="BE134" i="1" s="1"/>
  <c r="BD78" i="1"/>
  <c r="BC78" i="1"/>
  <c r="BB78" i="1"/>
  <c r="AV78" i="1"/>
  <c r="AD78" i="1" s="1"/>
  <c r="G78" i="1"/>
  <c r="DR78" i="1" s="1"/>
  <c r="DP77" i="1"/>
  <c r="DO77" i="1"/>
  <c r="DN77" i="1"/>
  <c r="DM77" i="1"/>
  <c r="DL77" i="1"/>
  <c r="DK77" i="1"/>
  <c r="DI77" i="1"/>
  <c r="DH77" i="1"/>
  <c r="DG77" i="1"/>
  <c r="DF77" i="1"/>
  <c r="DE77" i="1"/>
  <c r="DD77" i="1"/>
  <c r="DC77" i="1"/>
  <c r="DB77" i="1"/>
  <c r="DA77" i="1"/>
  <c r="CZ77" i="1"/>
  <c r="CY77" i="1"/>
  <c r="CW77" i="1"/>
  <c r="CV77" i="1"/>
  <c r="CM77" i="1"/>
  <c r="BV77" i="1"/>
  <c r="BU77" i="1"/>
  <c r="BT77" i="1"/>
  <c r="BS77" i="1"/>
  <c r="BR77" i="1"/>
  <c r="BQ77" i="1"/>
  <c r="BO77" i="1"/>
  <c r="BN77" i="1"/>
  <c r="BM77" i="1"/>
  <c r="BL77" i="1"/>
  <c r="BK77" i="1"/>
  <c r="BJ77" i="1"/>
  <c r="BI77" i="1"/>
  <c r="BH77" i="1"/>
  <c r="BG77" i="1"/>
  <c r="BF77" i="1"/>
  <c r="BE77" i="1"/>
  <c r="BD77" i="1"/>
  <c r="BC77" i="1"/>
  <c r="BB77" i="1"/>
  <c r="AS77" i="1"/>
  <c r="G77" i="1"/>
  <c r="DR77" i="1" s="1"/>
  <c r="DR76" i="1"/>
  <c r="DP76" i="1"/>
  <c r="DO76" i="1"/>
  <c r="DN76" i="1"/>
  <c r="DL76" i="1"/>
  <c r="DK76" i="1"/>
  <c r="DJ76" i="1"/>
  <c r="DI76" i="1"/>
  <c r="DH76" i="1"/>
  <c r="DG76" i="1"/>
  <c r="DF76" i="1"/>
  <c r="DE76" i="1"/>
  <c r="DD76" i="1"/>
  <c r="DC76" i="1"/>
  <c r="DB76" i="1"/>
  <c r="DA76" i="1"/>
  <c r="CZ76" i="1"/>
  <c r="CY76" i="1"/>
  <c r="CV76" i="1"/>
  <c r="CP76" i="1"/>
  <c r="BZ76" i="1"/>
  <c r="BV76" i="1"/>
  <c r="BU76" i="1"/>
  <c r="BT76" i="1"/>
  <c r="BR76" i="1"/>
  <c r="BQ76" i="1"/>
  <c r="BP76" i="1"/>
  <c r="BO76" i="1"/>
  <c r="BN76" i="1"/>
  <c r="BM76" i="1"/>
  <c r="BL76" i="1"/>
  <c r="BK76" i="1"/>
  <c r="BJ76" i="1"/>
  <c r="BI76" i="1"/>
  <c r="BH76" i="1"/>
  <c r="BG76" i="1"/>
  <c r="BF76" i="1"/>
  <c r="BE76" i="1"/>
  <c r="BD76" i="1"/>
  <c r="BB76" i="1"/>
  <c r="AV76" i="1"/>
  <c r="BS76" i="1" s="1"/>
  <c r="AF76" i="1"/>
  <c r="AD76" i="1" s="1"/>
  <c r="AC76" i="1" s="1"/>
  <c r="AZ76" i="1" s="1"/>
  <c r="G76" i="1"/>
  <c r="DP75" i="1"/>
  <c r="DO75" i="1"/>
  <c r="DN75" i="1"/>
  <c r="DM75" i="1"/>
  <c r="DL75" i="1"/>
  <c r="DJ75" i="1"/>
  <c r="DI75" i="1"/>
  <c r="DH75" i="1"/>
  <c r="DG75" i="1"/>
  <c r="DF75" i="1"/>
  <c r="DE75" i="1"/>
  <c r="DD75" i="1"/>
  <c r="DC75" i="1"/>
  <c r="DB75" i="1"/>
  <c r="DA75" i="1"/>
  <c r="CZ75" i="1"/>
  <c r="CY75" i="1"/>
  <c r="CW75" i="1"/>
  <c r="CV75" i="1"/>
  <c r="CN75" i="1"/>
  <c r="BV75" i="1"/>
  <c r="BU75" i="1"/>
  <c r="BT75" i="1"/>
  <c r="BS75" i="1"/>
  <c r="BR75" i="1"/>
  <c r="BP75" i="1"/>
  <c r="BO75" i="1"/>
  <c r="BN75" i="1"/>
  <c r="BM75" i="1"/>
  <c r="BL75" i="1"/>
  <c r="BK75" i="1"/>
  <c r="BK91" i="1" s="1"/>
  <c r="BJ75" i="1"/>
  <c r="BI75" i="1"/>
  <c r="BH75" i="1"/>
  <c r="BG75" i="1"/>
  <c r="BF75" i="1"/>
  <c r="BE75" i="1"/>
  <c r="BD75" i="1"/>
  <c r="BC75" i="1"/>
  <c r="BB75" i="1"/>
  <c r="AT75" i="1"/>
  <c r="G75" i="1"/>
  <c r="DR75" i="1" s="1"/>
  <c r="DO74" i="1"/>
  <c r="DN74" i="1"/>
  <c r="DM74" i="1"/>
  <c r="DL74" i="1"/>
  <c r="DK74" i="1"/>
  <c r="DJ74" i="1"/>
  <c r="DI74" i="1"/>
  <c r="DH74" i="1"/>
  <c r="DG74" i="1"/>
  <c r="DF74" i="1"/>
  <c r="DE74" i="1"/>
  <c r="DD74" i="1"/>
  <c r="DC74" i="1"/>
  <c r="DB74" i="1"/>
  <c r="DA74" i="1"/>
  <c r="CZ74" i="1"/>
  <c r="CY74" i="1"/>
  <c r="CW74" i="1"/>
  <c r="CV74" i="1"/>
  <c r="CS74" i="1"/>
  <c r="BX74" i="1" s="1"/>
  <c r="BU74" i="1"/>
  <c r="BT74" i="1"/>
  <c r="BS74" i="1"/>
  <c r="BR74" i="1"/>
  <c r="BQ74" i="1"/>
  <c r="BP74" i="1"/>
  <c r="BO74" i="1"/>
  <c r="BN74" i="1"/>
  <c r="BM74" i="1"/>
  <c r="BL74" i="1"/>
  <c r="BK74" i="1"/>
  <c r="BJ74" i="1"/>
  <c r="BI74" i="1"/>
  <c r="BH74" i="1"/>
  <c r="BG74" i="1"/>
  <c r="BF74" i="1"/>
  <c r="BE74" i="1"/>
  <c r="BD74" i="1"/>
  <c r="BC74" i="1"/>
  <c r="BB74" i="1"/>
  <c r="AY74" i="1"/>
  <c r="AB74" i="1"/>
  <c r="G74" i="1"/>
  <c r="DR74" i="1" s="1"/>
  <c r="DP73" i="1"/>
  <c r="DO73" i="1"/>
  <c r="DN73" i="1"/>
  <c r="DM73" i="1"/>
  <c r="DL73" i="1"/>
  <c r="DK73" i="1"/>
  <c r="DJ73" i="1"/>
  <c r="DI73" i="1"/>
  <c r="DH73" i="1"/>
  <c r="DG73" i="1"/>
  <c r="DF73" i="1"/>
  <c r="DE73" i="1"/>
  <c r="DD73" i="1"/>
  <c r="DC73" i="1"/>
  <c r="DB73" i="1"/>
  <c r="DA73" i="1"/>
  <c r="CZ73" i="1"/>
  <c r="CY73" i="1"/>
  <c r="CV73" i="1"/>
  <c r="BX73" i="1"/>
  <c r="BV73" i="1"/>
  <c r="BU73" i="1"/>
  <c r="BT73" i="1"/>
  <c r="BS73" i="1"/>
  <c r="BR73" i="1"/>
  <c r="BQ73" i="1"/>
  <c r="BP73" i="1"/>
  <c r="BO73" i="1"/>
  <c r="BN73" i="1"/>
  <c r="BM73" i="1"/>
  <c r="BL73" i="1"/>
  <c r="BK73" i="1"/>
  <c r="BJ73" i="1"/>
  <c r="BI73" i="1"/>
  <c r="BH73" i="1"/>
  <c r="BG73" i="1"/>
  <c r="BF73" i="1"/>
  <c r="BE73" i="1"/>
  <c r="BD73" i="1"/>
  <c r="BB73" i="1"/>
  <c r="AD73" i="1"/>
  <c r="I73" i="1"/>
  <c r="CW73" i="1" s="1"/>
  <c r="DO72" i="1"/>
  <c r="DN72" i="1"/>
  <c r="DN91" i="1" s="1"/>
  <c r="DM72" i="1"/>
  <c r="DL72" i="1"/>
  <c r="DK72" i="1"/>
  <c r="DJ72" i="1"/>
  <c r="DI72" i="1"/>
  <c r="DH72" i="1"/>
  <c r="DG72" i="1"/>
  <c r="DF72" i="1"/>
  <c r="DF91" i="1" s="1"/>
  <c r="DE72" i="1"/>
  <c r="DD72" i="1"/>
  <c r="DC72" i="1"/>
  <c r="DB72" i="1"/>
  <c r="DA72" i="1"/>
  <c r="CZ72" i="1"/>
  <c r="CY72" i="1"/>
  <c r="CY134" i="1" s="1"/>
  <c r="CV72" i="1"/>
  <c r="BZ72" i="1"/>
  <c r="BU72" i="1"/>
  <c r="BT72" i="1"/>
  <c r="BS72" i="1"/>
  <c r="BR72" i="1"/>
  <c r="BQ72" i="1"/>
  <c r="BP72" i="1"/>
  <c r="BO72" i="1"/>
  <c r="BN72" i="1"/>
  <c r="BM72" i="1"/>
  <c r="BL72" i="1"/>
  <c r="BK72" i="1"/>
  <c r="BJ72" i="1"/>
  <c r="BI72" i="1"/>
  <c r="BH72" i="1"/>
  <c r="BG72" i="1"/>
  <c r="BF72" i="1"/>
  <c r="BE72" i="1"/>
  <c r="BD72" i="1"/>
  <c r="BB72" i="1"/>
  <c r="AY72" i="1"/>
  <c r="AF72" i="1"/>
  <c r="BC72" i="1" s="1"/>
  <c r="AB72" i="1"/>
  <c r="G72" i="1"/>
  <c r="CQ71" i="1"/>
  <c r="CO71" i="1"/>
  <c r="CL71" i="1"/>
  <c r="CK71" i="1"/>
  <c r="CJ71" i="1"/>
  <c r="CG71" i="1"/>
  <c r="CD71" i="1"/>
  <c r="CC71" i="1"/>
  <c r="CB71" i="1"/>
  <c r="BY71" i="1"/>
  <c r="AW71" i="1"/>
  <c r="AU71" i="1"/>
  <c r="AR71" i="1"/>
  <c r="AP71" i="1"/>
  <c r="AM71" i="1"/>
  <c r="AJ71" i="1"/>
  <c r="AI71" i="1"/>
  <c r="AH71" i="1"/>
  <c r="AE71" i="1"/>
  <c r="AA71" i="1"/>
  <c r="Z71" i="1"/>
  <c r="Y71" i="1"/>
  <c r="X71" i="1"/>
  <c r="U71" i="1"/>
  <c r="T71" i="1"/>
  <c r="S71" i="1"/>
  <c r="R71" i="1"/>
  <c r="Q71" i="1"/>
  <c r="P71" i="1"/>
  <c r="O71" i="1"/>
  <c r="M71" i="1"/>
  <c r="L71" i="1"/>
  <c r="K71" i="1"/>
  <c r="J71" i="1"/>
  <c r="H71" i="1"/>
  <c r="DP70" i="1"/>
  <c r="DO70" i="1"/>
  <c r="DN70" i="1"/>
  <c r="DM70" i="1"/>
  <c r="DL70" i="1"/>
  <c r="DK70" i="1"/>
  <c r="DJ70" i="1"/>
  <c r="DI70" i="1"/>
  <c r="DH70" i="1"/>
  <c r="DG70" i="1"/>
  <c r="DF70" i="1"/>
  <c r="DE70" i="1"/>
  <c r="DD70" i="1"/>
  <c r="DC70" i="1"/>
  <c r="DB70" i="1"/>
  <c r="DA70" i="1"/>
  <c r="CZ70" i="1"/>
  <c r="CY70" i="1"/>
  <c r="CX70" i="1"/>
  <c r="CV70" i="1"/>
  <c r="BX70" i="1"/>
  <c r="BV70" i="1"/>
  <c r="BU70" i="1"/>
  <c r="BT70" i="1"/>
  <c r="BS70" i="1"/>
  <c r="BR70" i="1"/>
  <c r="BQ70" i="1"/>
  <c r="BP70" i="1"/>
  <c r="BO70" i="1"/>
  <c r="BN70" i="1"/>
  <c r="BM70" i="1"/>
  <c r="BL70" i="1"/>
  <c r="BK70" i="1"/>
  <c r="BJ70" i="1"/>
  <c r="BI70" i="1"/>
  <c r="BH70" i="1"/>
  <c r="BG70" i="1"/>
  <c r="BF70" i="1"/>
  <c r="BE70" i="1"/>
  <c r="BD70" i="1"/>
  <c r="BB70" i="1"/>
  <c r="AD70" i="1"/>
  <c r="I70" i="1"/>
  <c r="DP69" i="1"/>
  <c r="DO69" i="1"/>
  <c r="DN69" i="1"/>
  <c r="DL69" i="1"/>
  <c r="DK69" i="1"/>
  <c r="DJ69" i="1"/>
  <c r="DI69" i="1"/>
  <c r="DH69" i="1"/>
  <c r="DG69" i="1"/>
  <c r="DF69" i="1"/>
  <c r="DE69" i="1"/>
  <c r="DD69" i="1"/>
  <c r="DC69" i="1"/>
  <c r="DB69" i="1"/>
  <c r="DA69" i="1"/>
  <c r="CZ69" i="1"/>
  <c r="CY69" i="1"/>
  <c r="CX69" i="1"/>
  <c r="CV69" i="1"/>
  <c r="CP69" i="1"/>
  <c r="DM69" i="1" s="1"/>
  <c r="BV69" i="1"/>
  <c r="BU69" i="1"/>
  <c r="BT69" i="1"/>
  <c r="BR69" i="1"/>
  <c r="BQ69" i="1"/>
  <c r="BP69" i="1"/>
  <c r="BO69" i="1"/>
  <c r="BN69" i="1"/>
  <c r="BM69" i="1"/>
  <c r="BL69" i="1"/>
  <c r="BK69" i="1"/>
  <c r="BJ69" i="1"/>
  <c r="BI69" i="1"/>
  <c r="BH69" i="1"/>
  <c r="BG69" i="1"/>
  <c r="BF69" i="1"/>
  <c r="BE69" i="1"/>
  <c r="BD69" i="1"/>
  <c r="BB69" i="1"/>
  <c r="AV69" i="1"/>
  <c r="AF69" i="1"/>
  <c r="AD69" i="1" s="1"/>
  <c r="Y69" i="1"/>
  <c r="BS69" i="1" s="1"/>
  <c r="I69" i="1"/>
  <c r="G69" i="1"/>
  <c r="DO68" i="1"/>
  <c r="DN68" i="1"/>
  <c r="DL68" i="1"/>
  <c r="DK68" i="1"/>
  <c r="DJ68" i="1"/>
  <c r="DI68" i="1"/>
  <c r="DH68" i="1"/>
  <c r="DG68" i="1"/>
  <c r="DF68" i="1"/>
  <c r="DE68" i="1"/>
  <c r="DD68" i="1"/>
  <c r="DC68" i="1"/>
  <c r="DB68" i="1"/>
  <c r="DA68" i="1"/>
  <c r="CZ68" i="1"/>
  <c r="CY68" i="1"/>
  <c r="CX68" i="1"/>
  <c r="CW68" i="1"/>
  <c r="CV68" i="1"/>
  <c r="CS68" i="1"/>
  <c r="CP68" i="1"/>
  <c r="BU68" i="1"/>
  <c r="BT68" i="1"/>
  <c r="BR68" i="1"/>
  <c r="BQ68" i="1"/>
  <c r="BP68" i="1"/>
  <c r="BO68" i="1"/>
  <c r="BN68" i="1"/>
  <c r="BM68" i="1"/>
  <c r="BL68" i="1"/>
  <c r="BK68" i="1"/>
  <c r="BJ68" i="1"/>
  <c r="BI68" i="1"/>
  <c r="BH68" i="1"/>
  <c r="BG68" i="1"/>
  <c r="BF68" i="1"/>
  <c r="BE68" i="1"/>
  <c r="BD68" i="1"/>
  <c r="BC68" i="1"/>
  <c r="BB68" i="1"/>
  <c r="AY68" i="1"/>
  <c r="AV68" i="1"/>
  <c r="BS68" i="1" s="1"/>
  <c r="AB68" i="1"/>
  <c r="Y68" i="1"/>
  <c r="DR67" i="1"/>
  <c r="DP67" i="1"/>
  <c r="DO67" i="1"/>
  <c r="DN67" i="1"/>
  <c r="DM67" i="1"/>
  <c r="DL67" i="1"/>
  <c r="DK67" i="1"/>
  <c r="DJ67" i="1"/>
  <c r="DI67" i="1"/>
  <c r="DH67" i="1"/>
  <c r="DG67" i="1"/>
  <c r="DF67" i="1"/>
  <c r="DE67" i="1"/>
  <c r="DD67" i="1"/>
  <c r="DC67" i="1"/>
  <c r="DB67" i="1"/>
  <c r="DA67" i="1"/>
  <c r="CZ67" i="1"/>
  <c r="CY67" i="1"/>
  <c r="CW67" i="1"/>
  <c r="CV67" i="1"/>
  <c r="CA67" i="1"/>
  <c r="BX67" i="1" s="1"/>
  <c r="BW67" i="1" s="1"/>
  <c r="CT67" i="1" s="1"/>
  <c r="BV67" i="1"/>
  <c r="BU67" i="1"/>
  <c r="BT67" i="1"/>
  <c r="BS67" i="1"/>
  <c r="BR67" i="1"/>
  <c r="BQ67" i="1"/>
  <c r="BP67" i="1"/>
  <c r="BO67" i="1"/>
  <c r="BN67" i="1"/>
  <c r="BM67" i="1"/>
  <c r="BL67" i="1"/>
  <c r="BK67" i="1"/>
  <c r="BJ67" i="1"/>
  <c r="BI67" i="1"/>
  <c r="BH67" i="1"/>
  <c r="BG67" i="1"/>
  <c r="BF67" i="1"/>
  <c r="BE67" i="1"/>
  <c r="BC67" i="1"/>
  <c r="BB67" i="1"/>
  <c r="AG67" i="1"/>
  <c r="BD67" i="1" s="1"/>
  <c r="G67" i="1"/>
  <c r="DR66" i="1"/>
  <c r="DP66" i="1"/>
  <c r="DO66" i="1"/>
  <c r="DN66" i="1"/>
  <c r="DM66" i="1"/>
  <c r="DL66" i="1"/>
  <c r="DK66" i="1"/>
  <c r="DJ66" i="1"/>
  <c r="DI66" i="1"/>
  <c r="DH66" i="1"/>
  <c r="DG66" i="1"/>
  <c r="DF66" i="1"/>
  <c r="DE66" i="1"/>
  <c r="DD66" i="1"/>
  <c r="DC66" i="1"/>
  <c r="DB66" i="1"/>
  <c r="DA66" i="1"/>
  <c r="CZ66" i="1"/>
  <c r="CY66" i="1"/>
  <c r="CW66" i="1"/>
  <c r="CV66" i="1"/>
  <c r="CA66" i="1"/>
  <c r="CX66" i="1" s="1"/>
  <c r="BV66" i="1"/>
  <c r="BU66" i="1"/>
  <c r="BT66" i="1"/>
  <c r="BS66" i="1"/>
  <c r="BR66" i="1"/>
  <c r="BQ66" i="1"/>
  <c r="BP66" i="1"/>
  <c r="BO66" i="1"/>
  <c r="BN66" i="1"/>
  <c r="BM66" i="1"/>
  <c r="BL66" i="1"/>
  <c r="BK66" i="1"/>
  <c r="BJ66" i="1"/>
  <c r="BI66" i="1"/>
  <c r="BH66" i="1"/>
  <c r="BG66" i="1"/>
  <c r="BF66" i="1"/>
  <c r="BE66" i="1"/>
  <c r="BC66" i="1"/>
  <c r="BB66" i="1"/>
  <c r="AG66" i="1"/>
  <c r="G66" i="1"/>
  <c r="DO65" i="1"/>
  <c r="DN65" i="1"/>
  <c r="DM65" i="1"/>
  <c r="DL65" i="1"/>
  <c r="DK65" i="1"/>
  <c r="DJ65" i="1"/>
  <c r="DI65" i="1"/>
  <c r="DH65" i="1"/>
  <c r="DG65" i="1"/>
  <c r="DF65" i="1"/>
  <c r="DE65" i="1"/>
  <c r="DD65" i="1"/>
  <c r="DC65" i="1"/>
  <c r="DB65" i="1"/>
  <c r="DA65" i="1"/>
  <c r="CZ65" i="1"/>
  <c r="CY65" i="1"/>
  <c r="CV65" i="1"/>
  <c r="CS65" i="1"/>
  <c r="DP65" i="1" s="1"/>
  <c r="CA65" i="1"/>
  <c r="CX65" i="1" s="1"/>
  <c r="BZ65" i="1"/>
  <c r="BU65" i="1"/>
  <c r="BT65" i="1"/>
  <c r="BS65" i="1"/>
  <c r="BR65" i="1"/>
  <c r="BQ65" i="1"/>
  <c r="BP65" i="1"/>
  <c r="BO65" i="1"/>
  <c r="BN65" i="1"/>
  <c r="BM65" i="1"/>
  <c r="BL65" i="1"/>
  <c r="BK65" i="1"/>
  <c r="BJ65" i="1"/>
  <c r="BI65" i="1"/>
  <c r="BH65" i="1"/>
  <c r="BG65" i="1"/>
  <c r="BF65" i="1"/>
  <c r="BE65" i="1"/>
  <c r="BB65" i="1"/>
  <c r="AY65" i="1"/>
  <c r="AG65" i="1"/>
  <c r="BD65" i="1" s="1"/>
  <c r="AF65" i="1"/>
  <c r="BC65" i="1" s="1"/>
  <c r="AB65" i="1"/>
  <c r="G65" i="1"/>
  <c r="DR65" i="1" s="1"/>
  <c r="DP64" i="1"/>
  <c r="DO64" i="1"/>
  <c r="DN64" i="1"/>
  <c r="DM64" i="1"/>
  <c r="DL64" i="1"/>
  <c r="DK64" i="1"/>
  <c r="DJ64" i="1"/>
  <c r="DI64" i="1"/>
  <c r="DH64" i="1"/>
  <c r="DG64" i="1"/>
  <c r="DF64" i="1"/>
  <c r="DE64" i="1"/>
  <c r="DD64" i="1"/>
  <c r="DC64" i="1"/>
  <c r="DB64" i="1"/>
  <c r="DA64" i="1"/>
  <c r="CZ64" i="1"/>
  <c r="CY64" i="1"/>
  <c r="CX64" i="1"/>
  <c r="CV64" i="1"/>
  <c r="BZ64" i="1"/>
  <c r="BX64" i="1" s="1"/>
  <c r="BV64" i="1"/>
  <c r="BU64" i="1"/>
  <c r="BT64" i="1"/>
  <c r="BS64" i="1"/>
  <c r="BR64" i="1"/>
  <c r="BQ64" i="1"/>
  <c r="BP64" i="1"/>
  <c r="BO64" i="1"/>
  <c r="BN64" i="1"/>
  <c r="BM64" i="1"/>
  <c r="BL64" i="1"/>
  <c r="BK64" i="1"/>
  <c r="BJ64" i="1"/>
  <c r="BI64" i="1"/>
  <c r="BH64" i="1"/>
  <c r="BG64" i="1"/>
  <c r="BF64" i="1"/>
  <c r="BE64" i="1"/>
  <c r="BD64" i="1"/>
  <c r="BB64" i="1"/>
  <c r="AF64" i="1"/>
  <c r="BC64" i="1" s="1"/>
  <c r="AD64" i="1"/>
  <c r="G64" i="1"/>
  <c r="DR64" i="1" s="1"/>
  <c r="DS63" i="1"/>
  <c r="DP63" i="1"/>
  <c r="DO63" i="1"/>
  <c r="DN63" i="1"/>
  <c r="DM63" i="1"/>
  <c r="DL63" i="1"/>
  <c r="DK63" i="1"/>
  <c r="DJ63" i="1"/>
  <c r="DI63" i="1"/>
  <c r="DH63" i="1"/>
  <c r="DG63" i="1"/>
  <c r="DF63" i="1"/>
  <c r="DE63" i="1"/>
  <c r="DD63" i="1"/>
  <c r="DC63" i="1"/>
  <c r="DB63" i="1"/>
  <c r="DA63" i="1"/>
  <c r="CZ63" i="1"/>
  <c r="CY63" i="1"/>
  <c r="CX63" i="1"/>
  <c r="CW63" i="1"/>
  <c r="CV63" i="1"/>
  <c r="CU63" i="1"/>
  <c r="DT63" i="1" s="1"/>
  <c r="BX63" i="1"/>
  <c r="BV63" i="1"/>
  <c r="BU63" i="1"/>
  <c r="BT63" i="1"/>
  <c r="BS63" i="1"/>
  <c r="BR63" i="1"/>
  <c r="BQ63" i="1"/>
  <c r="BP63" i="1"/>
  <c r="BO63" i="1"/>
  <c r="BN63" i="1"/>
  <c r="BM63" i="1"/>
  <c r="BL63" i="1"/>
  <c r="BK63" i="1"/>
  <c r="BJ63" i="1"/>
  <c r="BI63" i="1"/>
  <c r="BH63" i="1"/>
  <c r="BG63" i="1"/>
  <c r="BF63" i="1"/>
  <c r="BE63" i="1"/>
  <c r="BD63" i="1"/>
  <c r="BC63" i="1"/>
  <c r="BB63" i="1"/>
  <c r="BA63" i="1" s="1"/>
  <c r="AD63" i="1"/>
  <c r="AC63" i="1" s="1"/>
  <c r="AZ63" i="1" s="1"/>
  <c r="W63" i="1"/>
  <c r="W132" i="1" s="1"/>
  <c r="G63" i="1"/>
  <c r="DR62" i="1"/>
  <c r="DP62" i="1"/>
  <c r="DO62" i="1"/>
  <c r="DN62" i="1"/>
  <c r="DM62" i="1"/>
  <c r="DL62" i="1"/>
  <c r="DK62" i="1"/>
  <c r="DJ62" i="1"/>
  <c r="DI62" i="1"/>
  <c r="DH62" i="1"/>
  <c r="DG62" i="1"/>
  <c r="DF62" i="1"/>
  <c r="DE62" i="1"/>
  <c r="DD62" i="1"/>
  <c r="DC62" i="1"/>
  <c r="DA62" i="1"/>
  <c r="CZ62" i="1"/>
  <c r="CY62" i="1"/>
  <c r="CX62" i="1"/>
  <c r="CV62" i="1"/>
  <c r="CE62" i="1"/>
  <c r="BZ62" i="1"/>
  <c r="CW62" i="1" s="1"/>
  <c r="BV62" i="1"/>
  <c r="BU62" i="1"/>
  <c r="BT62" i="1"/>
  <c r="BS62" i="1"/>
  <c r="BR62" i="1"/>
  <c r="BP62" i="1"/>
  <c r="BO62" i="1"/>
  <c r="BN62" i="1"/>
  <c r="BM62" i="1"/>
  <c r="BL62" i="1"/>
  <c r="BK62" i="1"/>
  <c r="BJ62" i="1"/>
  <c r="BI62" i="1"/>
  <c r="BG62" i="1"/>
  <c r="BF62" i="1"/>
  <c r="BE62" i="1"/>
  <c r="BD62" i="1"/>
  <c r="BB62" i="1"/>
  <c r="AT62" i="1"/>
  <c r="BQ62" i="1" s="1"/>
  <c r="AK62" i="1"/>
  <c r="BH62" i="1" s="1"/>
  <c r="AF62" i="1"/>
  <c r="BC62" i="1" s="1"/>
  <c r="G62" i="1"/>
  <c r="DP61" i="1"/>
  <c r="DO61" i="1"/>
  <c r="DN61" i="1"/>
  <c r="DM61" i="1"/>
  <c r="DL61" i="1"/>
  <c r="DK61" i="1"/>
  <c r="DJ61" i="1"/>
  <c r="DI61" i="1"/>
  <c r="DH61" i="1"/>
  <c r="DG61" i="1"/>
  <c r="DF61" i="1"/>
  <c r="DE61" i="1"/>
  <c r="DD61" i="1"/>
  <c r="DC61" i="1"/>
  <c r="DB61" i="1"/>
  <c r="DA61" i="1"/>
  <c r="CZ61" i="1"/>
  <c r="CY61" i="1"/>
  <c r="CX61" i="1"/>
  <c r="CV61" i="1"/>
  <c r="BZ61" i="1"/>
  <c r="CW61" i="1" s="1"/>
  <c r="BV61" i="1"/>
  <c r="BU61" i="1"/>
  <c r="BT61" i="1"/>
  <c r="BS61" i="1"/>
  <c r="BR61" i="1"/>
  <c r="BQ61" i="1"/>
  <c r="BP61" i="1"/>
  <c r="BO61" i="1"/>
  <c r="BN61" i="1"/>
  <c r="BM61" i="1"/>
  <c r="BL61" i="1"/>
  <c r="BK61" i="1"/>
  <c r="BJ61" i="1"/>
  <c r="BI61" i="1"/>
  <c r="BH61" i="1"/>
  <c r="BG61" i="1"/>
  <c r="BF61" i="1"/>
  <c r="BE61" i="1"/>
  <c r="BD61" i="1"/>
  <c r="BB61" i="1"/>
  <c r="AF61" i="1"/>
  <c r="BC61" i="1" s="1"/>
  <c r="AD61" i="1"/>
  <c r="AC61" i="1" s="1"/>
  <c r="AZ61" i="1" s="1"/>
  <c r="G61" i="1"/>
  <c r="DR61" i="1" s="1"/>
  <c r="DP60" i="1"/>
  <c r="DO60" i="1"/>
  <c r="DN60" i="1"/>
  <c r="DL60" i="1"/>
  <c r="DK60" i="1"/>
  <c r="DJ60" i="1"/>
  <c r="DI60" i="1"/>
  <c r="DH60" i="1"/>
  <c r="DG60" i="1"/>
  <c r="DF60" i="1"/>
  <c r="DE60" i="1"/>
  <c r="DD60" i="1"/>
  <c r="DC60" i="1"/>
  <c r="DB60" i="1"/>
  <c r="DA60" i="1"/>
  <c r="CZ60" i="1"/>
  <c r="CY60" i="1"/>
  <c r="CX60" i="1"/>
  <c r="CW60" i="1"/>
  <c r="CV60" i="1"/>
  <c r="CP60" i="1"/>
  <c r="BX60" i="1" s="1"/>
  <c r="BV60" i="1"/>
  <c r="BU60" i="1"/>
  <c r="BT60" i="1"/>
  <c r="BR60" i="1"/>
  <c r="BQ60" i="1"/>
  <c r="BP60" i="1"/>
  <c r="BO60" i="1"/>
  <c r="BN60" i="1"/>
  <c r="BM60" i="1"/>
  <c r="BL60" i="1"/>
  <c r="BK60" i="1"/>
  <c r="BJ60" i="1"/>
  <c r="BI60" i="1"/>
  <c r="BH60" i="1"/>
  <c r="BG60" i="1"/>
  <c r="BF60" i="1"/>
  <c r="BE60" i="1"/>
  <c r="BD60" i="1"/>
  <c r="BC60" i="1"/>
  <c r="BB60" i="1"/>
  <c r="AV60" i="1"/>
  <c r="BS60" i="1" s="1"/>
  <c r="G60" i="1"/>
  <c r="DR60" i="1" s="1"/>
  <c r="DP59" i="1"/>
  <c r="DO59" i="1"/>
  <c r="DN59" i="1"/>
  <c r="DM59" i="1"/>
  <c r="DL59" i="1"/>
  <c r="DK59" i="1"/>
  <c r="DJ59" i="1"/>
  <c r="DI59" i="1"/>
  <c r="DH59" i="1"/>
  <c r="DG59" i="1"/>
  <c r="DF59" i="1"/>
  <c r="DE59" i="1"/>
  <c r="DD59" i="1"/>
  <c r="DC59" i="1"/>
  <c r="DB59" i="1"/>
  <c r="DA59" i="1"/>
  <c r="CZ59" i="1"/>
  <c r="CY59" i="1"/>
  <c r="CX59" i="1"/>
  <c r="CV59" i="1"/>
  <c r="BZ59" i="1"/>
  <c r="CW59" i="1" s="1"/>
  <c r="BV59" i="1"/>
  <c r="BU59" i="1"/>
  <c r="BT59" i="1"/>
  <c r="BS59" i="1"/>
  <c r="BR59" i="1"/>
  <c r="BQ59" i="1"/>
  <c r="BP59" i="1"/>
  <c r="BO59" i="1"/>
  <c r="BN59" i="1"/>
  <c r="BM59" i="1"/>
  <c r="BL59" i="1"/>
  <c r="BK59" i="1"/>
  <c r="BJ59" i="1"/>
  <c r="BI59" i="1"/>
  <c r="BH59" i="1"/>
  <c r="BG59" i="1"/>
  <c r="BF59" i="1"/>
  <c r="BE59" i="1"/>
  <c r="BD59" i="1"/>
  <c r="BB59" i="1"/>
  <c r="AF59" i="1"/>
  <c r="BC59" i="1" s="1"/>
  <c r="G59" i="1"/>
  <c r="DR59" i="1" s="1"/>
  <c r="DP58" i="1"/>
  <c r="DO58" i="1"/>
  <c r="DN58" i="1"/>
  <c r="DL58" i="1"/>
  <c r="DK58" i="1"/>
  <c r="DJ58" i="1"/>
  <c r="DI58" i="1"/>
  <c r="DH58" i="1"/>
  <c r="DG58" i="1"/>
  <c r="DF58" i="1"/>
  <c r="DE58" i="1"/>
  <c r="DD58" i="1"/>
  <c r="DC58" i="1"/>
  <c r="DA58" i="1"/>
  <c r="CZ58" i="1"/>
  <c r="CY58" i="1"/>
  <c r="CX58" i="1"/>
  <c r="CW58" i="1"/>
  <c r="CV58" i="1"/>
  <c r="CP58" i="1"/>
  <c r="DM58" i="1" s="1"/>
  <c r="CE58" i="1"/>
  <c r="DB58" i="1" s="1"/>
  <c r="BV58" i="1"/>
  <c r="BU58" i="1"/>
  <c r="BT58" i="1"/>
  <c r="BR58" i="1"/>
  <c r="BQ58" i="1"/>
  <c r="BP58" i="1"/>
  <c r="BO58" i="1"/>
  <c r="BN58" i="1"/>
  <c r="BM58" i="1"/>
  <c r="BL58" i="1"/>
  <c r="BK58" i="1"/>
  <c r="BJ58" i="1"/>
  <c r="BI58" i="1"/>
  <c r="BG58" i="1"/>
  <c r="BF58" i="1"/>
  <c r="BE58" i="1"/>
  <c r="BD58" i="1"/>
  <c r="BC58" i="1"/>
  <c r="BB58" i="1"/>
  <c r="AV58" i="1"/>
  <c r="AK58" i="1"/>
  <c r="Y58" i="1"/>
  <c r="G58" i="1" s="1"/>
  <c r="DR58" i="1" s="1"/>
  <c r="DR57" i="1"/>
  <c r="DP57" i="1"/>
  <c r="DO57" i="1"/>
  <c r="DN57" i="1"/>
  <c r="DM57" i="1"/>
  <c r="DL57" i="1"/>
  <c r="DK57" i="1"/>
  <c r="DI57" i="1"/>
  <c r="DH57" i="1"/>
  <c r="DG57" i="1"/>
  <c r="DF57" i="1"/>
  <c r="DE57" i="1"/>
  <c r="DD57" i="1"/>
  <c r="DC57" i="1"/>
  <c r="DB57" i="1"/>
  <c r="DA57" i="1"/>
  <c r="CZ57" i="1"/>
  <c r="CY57" i="1"/>
  <c r="CX57" i="1"/>
  <c r="CW57" i="1"/>
  <c r="CV57" i="1"/>
  <c r="CM57" i="1"/>
  <c r="BV57" i="1"/>
  <c r="BU57" i="1"/>
  <c r="BT57" i="1"/>
  <c r="BS57" i="1"/>
  <c r="BR57" i="1"/>
  <c r="BQ57" i="1"/>
  <c r="BO57" i="1"/>
  <c r="BN57" i="1"/>
  <c r="BM57" i="1"/>
  <c r="BL57" i="1"/>
  <c r="BK57" i="1"/>
  <c r="BJ57" i="1"/>
  <c r="BI57" i="1"/>
  <c r="BH57" i="1"/>
  <c r="BG57" i="1"/>
  <c r="BF57" i="1"/>
  <c r="BE57" i="1"/>
  <c r="BD57" i="1"/>
  <c r="BC57" i="1"/>
  <c r="BB57" i="1"/>
  <c r="AS57" i="1"/>
  <c r="V57" i="1"/>
  <c r="V132" i="1" s="1"/>
  <c r="G57" i="1"/>
  <c r="DR56" i="1"/>
  <c r="DP56" i="1"/>
  <c r="DO56" i="1"/>
  <c r="DN56" i="1"/>
  <c r="DM56" i="1"/>
  <c r="DL56" i="1"/>
  <c r="DK56" i="1"/>
  <c r="DJ56" i="1"/>
  <c r="DI56" i="1"/>
  <c r="DH56" i="1"/>
  <c r="DG56" i="1"/>
  <c r="DE56" i="1"/>
  <c r="DD56" i="1"/>
  <c r="DC56" i="1"/>
  <c r="DB56" i="1"/>
  <c r="DA56" i="1"/>
  <c r="CZ56" i="1"/>
  <c r="CU56" i="1" s="1"/>
  <c r="CY56" i="1"/>
  <c r="CX56" i="1"/>
  <c r="CW56" i="1"/>
  <c r="CV56" i="1"/>
  <c r="CI56" i="1"/>
  <c r="DF56" i="1" s="1"/>
  <c r="BX56" i="1"/>
  <c r="BW56" i="1" s="1"/>
  <c r="CT56" i="1" s="1"/>
  <c r="BV56" i="1"/>
  <c r="BU56" i="1"/>
  <c r="BT56" i="1"/>
  <c r="BS56" i="1"/>
  <c r="BR56" i="1"/>
  <c r="BQ56" i="1"/>
  <c r="BP56" i="1"/>
  <c r="BO56" i="1"/>
  <c r="BN56" i="1"/>
  <c r="BM56" i="1"/>
  <c r="BK56" i="1"/>
  <c r="BJ56" i="1"/>
  <c r="BI56" i="1"/>
  <c r="BH56" i="1"/>
  <c r="BG56" i="1"/>
  <c r="BF56" i="1"/>
  <c r="BE56" i="1"/>
  <c r="BD56" i="1"/>
  <c r="BC56" i="1"/>
  <c r="BB56" i="1"/>
  <c r="AO56" i="1"/>
  <c r="BL56" i="1" s="1"/>
  <c r="AD56" i="1"/>
  <c r="AC56" i="1" s="1"/>
  <c r="AZ56" i="1" s="1"/>
  <c r="G56" i="1"/>
  <c r="DR55" i="1"/>
  <c r="DP55" i="1"/>
  <c r="DO55" i="1"/>
  <c r="DN55" i="1"/>
  <c r="DM55" i="1"/>
  <c r="DL55" i="1"/>
  <c r="DK55" i="1"/>
  <c r="DJ55" i="1"/>
  <c r="DI55" i="1"/>
  <c r="DH55" i="1"/>
  <c r="DG55" i="1"/>
  <c r="DF55" i="1"/>
  <c r="DE55" i="1"/>
  <c r="DD55" i="1"/>
  <c r="DC55" i="1"/>
  <c r="DA55" i="1"/>
  <c r="CZ55" i="1"/>
  <c r="CY55" i="1"/>
  <c r="CX55" i="1"/>
  <c r="CW55" i="1"/>
  <c r="CV55" i="1"/>
  <c r="CE55" i="1"/>
  <c r="DB55" i="1" s="1"/>
  <c r="BV55" i="1"/>
  <c r="BU55" i="1"/>
  <c r="BT55" i="1"/>
  <c r="BS55" i="1"/>
  <c r="BR55" i="1"/>
  <c r="BQ55" i="1"/>
  <c r="BP55" i="1"/>
  <c r="BO55" i="1"/>
  <c r="BN55" i="1"/>
  <c r="BM55" i="1"/>
  <c r="BL55" i="1"/>
  <c r="BK55" i="1"/>
  <c r="BJ55" i="1"/>
  <c r="BI55" i="1"/>
  <c r="BG55" i="1"/>
  <c r="BF55" i="1"/>
  <c r="BE55" i="1"/>
  <c r="BD55" i="1"/>
  <c r="BC55" i="1"/>
  <c r="BB55" i="1"/>
  <c r="AK55" i="1"/>
  <c r="G55" i="1"/>
  <c r="DP54" i="1"/>
  <c r="DO54" i="1"/>
  <c r="DN54" i="1"/>
  <c r="DM54" i="1"/>
  <c r="DL54" i="1"/>
  <c r="DK54" i="1"/>
  <c r="DJ54" i="1"/>
  <c r="DI54" i="1"/>
  <c r="DH54" i="1"/>
  <c r="DG54" i="1"/>
  <c r="DF54" i="1"/>
  <c r="DE54" i="1"/>
  <c r="DD54" i="1"/>
  <c r="DC54" i="1"/>
  <c r="DB54" i="1"/>
  <c r="DA54" i="1"/>
  <c r="CZ54" i="1"/>
  <c r="CU54" i="1" s="1"/>
  <c r="CY54" i="1"/>
  <c r="CX54" i="1"/>
  <c r="CW54" i="1"/>
  <c r="CV54" i="1"/>
  <c r="CS54" i="1"/>
  <c r="BX54" i="1" s="1"/>
  <c r="BU54" i="1"/>
  <c r="BT54" i="1"/>
  <c r="BS54" i="1"/>
  <c r="BR54" i="1"/>
  <c r="BQ54" i="1"/>
  <c r="BP54" i="1"/>
  <c r="BO54" i="1"/>
  <c r="BN54" i="1"/>
  <c r="BM54" i="1"/>
  <c r="BL54" i="1"/>
  <c r="BK54" i="1"/>
  <c r="BJ54" i="1"/>
  <c r="BI54" i="1"/>
  <c r="BH54" i="1"/>
  <c r="BG54" i="1"/>
  <c r="BF54" i="1"/>
  <c r="BE54" i="1"/>
  <c r="BD54" i="1"/>
  <c r="BC54" i="1"/>
  <c r="BB54" i="1"/>
  <c r="AY54" i="1"/>
  <c r="AD54" i="1"/>
  <c r="AB54" i="1"/>
  <c r="G54" i="1"/>
  <c r="DR54" i="1" s="1"/>
  <c r="DP53" i="1"/>
  <c r="DO53" i="1"/>
  <c r="DN53" i="1"/>
  <c r="DM53" i="1"/>
  <c r="DL53" i="1"/>
  <c r="DK53" i="1"/>
  <c r="DJ53" i="1"/>
  <c r="DI53" i="1"/>
  <c r="DH53" i="1"/>
  <c r="DG53" i="1"/>
  <c r="DF53" i="1"/>
  <c r="DE53" i="1"/>
  <c r="DD53" i="1"/>
  <c r="DC53" i="1"/>
  <c r="DA53" i="1"/>
  <c r="CZ53" i="1"/>
  <c r="CY53" i="1"/>
  <c r="CX53" i="1"/>
  <c r="CW53" i="1"/>
  <c r="CV53" i="1"/>
  <c r="CE53" i="1"/>
  <c r="BX53" i="1" s="1"/>
  <c r="BV53" i="1"/>
  <c r="BU53" i="1"/>
  <c r="BT53" i="1"/>
  <c r="BS53" i="1"/>
  <c r="BR53" i="1"/>
  <c r="BQ53" i="1"/>
  <c r="BP53" i="1"/>
  <c r="BO53" i="1"/>
  <c r="BN53" i="1"/>
  <c r="BM53" i="1"/>
  <c r="BL53" i="1"/>
  <c r="BK53" i="1"/>
  <c r="BJ53" i="1"/>
  <c r="BI53" i="1"/>
  <c r="BG53" i="1"/>
  <c r="BF53" i="1"/>
  <c r="BE53" i="1"/>
  <c r="BC53" i="1"/>
  <c r="BB53" i="1"/>
  <c r="AK53" i="1"/>
  <c r="AG53" i="1"/>
  <c r="BD53" i="1" s="1"/>
  <c r="G53" i="1"/>
  <c r="DR53" i="1" s="1"/>
  <c r="DO52" i="1"/>
  <c r="DN52" i="1"/>
  <c r="DM52" i="1"/>
  <c r="DL52" i="1"/>
  <c r="DK52" i="1"/>
  <c r="DJ52" i="1"/>
  <c r="DI52" i="1"/>
  <c r="DG52" i="1"/>
  <c r="DD52" i="1"/>
  <c r="DA52" i="1"/>
  <c r="CZ52" i="1"/>
  <c r="CY52" i="1"/>
  <c r="CW52" i="1"/>
  <c r="CV52" i="1"/>
  <c r="CS52" i="1"/>
  <c r="CK52" i="1"/>
  <c r="CK132" i="1" s="1"/>
  <c r="CI52" i="1"/>
  <c r="DF52" i="1" s="1"/>
  <c r="CH52" i="1"/>
  <c r="CF52" i="1"/>
  <c r="CE52" i="1"/>
  <c r="DB52" i="1" s="1"/>
  <c r="CA52" i="1"/>
  <c r="BU52" i="1"/>
  <c r="BT52" i="1"/>
  <c r="BS52" i="1"/>
  <c r="BR52" i="1"/>
  <c r="BQ52" i="1"/>
  <c r="BP52" i="1"/>
  <c r="BO52" i="1"/>
  <c r="BM52" i="1"/>
  <c r="BJ52" i="1"/>
  <c r="BH52" i="1"/>
  <c r="BG52" i="1"/>
  <c r="BF52" i="1"/>
  <c r="BE52" i="1"/>
  <c r="BC52" i="1"/>
  <c r="BB52" i="1"/>
  <c r="AY52" i="1"/>
  <c r="AQ52" i="1"/>
  <c r="AQ132" i="1" s="1"/>
  <c r="AO52" i="1"/>
  <c r="BL52" i="1" s="1"/>
  <c r="AN52" i="1"/>
  <c r="AL52" i="1"/>
  <c r="BI52" i="1" s="1"/>
  <c r="AK52" i="1"/>
  <c r="AG52" i="1"/>
  <c r="BD52" i="1" s="1"/>
  <c r="AB52" i="1"/>
  <c r="T52" i="1"/>
  <c r="T132" i="1" s="1"/>
  <c r="G52" i="1"/>
  <c r="DR52" i="1" s="1"/>
  <c r="DR51" i="1"/>
  <c r="DP51" i="1"/>
  <c r="DO51" i="1"/>
  <c r="DN51" i="1"/>
  <c r="DM51" i="1"/>
  <c r="DL51" i="1"/>
  <c r="DJ51" i="1"/>
  <c r="DI51" i="1"/>
  <c r="DH51" i="1"/>
  <c r="DG51" i="1"/>
  <c r="DF51" i="1"/>
  <c r="DE51" i="1"/>
  <c r="DD51" i="1"/>
  <c r="DC51" i="1"/>
  <c r="DB51" i="1"/>
  <c r="DA51" i="1"/>
  <c r="CZ51" i="1"/>
  <c r="CY51" i="1"/>
  <c r="CX51" i="1"/>
  <c r="CW51" i="1"/>
  <c r="CV51" i="1"/>
  <c r="CN51" i="1"/>
  <c r="DK51" i="1" s="1"/>
  <c r="BV51" i="1"/>
  <c r="BU51" i="1"/>
  <c r="BT51" i="1"/>
  <c r="BS51" i="1"/>
  <c r="BR51" i="1"/>
  <c r="BP51" i="1"/>
  <c r="BO51" i="1"/>
  <c r="BN51" i="1"/>
  <c r="BM51" i="1"/>
  <c r="BL51" i="1"/>
  <c r="BK51" i="1"/>
  <c r="BJ51" i="1"/>
  <c r="BI51" i="1"/>
  <c r="BH51" i="1"/>
  <c r="BG51" i="1"/>
  <c r="BF51" i="1"/>
  <c r="BE51" i="1"/>
  <c r="BD51" i="1"/>
  <c r="BC51" i="1"/>
  <c r="BB51" i="1"/>
  <c r="AT51" i="1"/>
  <c r="BQ51" i="1" s="1"/>
  <c r="AD51" i="1"/>
  <c r="AC51" i="1" s="1"/>
  <c r="AZ51" i="1" s="1"/>
  <c r="G51" i="1"/>
  <c r="DO50" i="1"/>
  <c r="DN50" i="1"/>
  <c r="DM50" i="1"/>
  <c r="DL50" i="1"/>
  <c r="DK50" i="1"/>
  <c r="DJ50" i="1"/>
  <c r="DI50" i="1"/>
  <c r="DH50" i="1"/>
  <c r="DG50" i="1"/>
  <c r="DF50" i="1"/>
  <c r="DE50" i="1"/>
  <c r="DD50" i="1"/>
  <c r="DC50" i="1"/>
  <c r="DA50" i="1"/>
  <c r="CZ50" i="1"/>
  <c r="CY50" i="1"/>
  <c r="CX50" i="1"/>
  <c r="CV50" i="1"/>
  <c r="CS50" i="1"/>
  <c r="DP50" i="1" s="1"/>
  <c r="CE50" i="1"/>
  <c r="DB50" i="1" s="1"/>
  <c r="CA50" i="1"/>
  <c r="BZ50" i="1"/>
  <c r="CW50" i="1" s="1"/>
  <c r="BU50" i="1"/>
  <c r="BT50" i="1"/>
  <c r="BS50" i="1"/>
  <c r="BR50" i="1"/>
  <c r="BQ50" i="1"/>
  <c r="BP50" i="1"/>
  <c r="BO50" i="1"/>
  <c r="BN50" i="1"/>
  <c r="BM50" i="1"/>
  <c r="BL50" i="1"/>
  <c r="BK50" i="1"/>
  <c r="BJ50" i="1"/>
  <c r="BI50" i="1"/>
  <c r="BG50" i="1"/>
  <c r="BF50" i="1"/>
  <c r="BE50" i="1"/>
  <c r="BD50" i="1"/>
  <c r="BC50" i="1"/>
  <c r="BB50" i="1"/>
  <c r="AY50" i="1"/>
  <c r="BV50" i="1" s="1"/>
  <c r="AK50" i="1"/>
  <c r="BH50" i="1" s="1"/>
  <c r="AG50" i="1"/>
  <c r="AF50" i="1"/>
  <c r="AB50" i="1"/>
  <c r="G50" i="1" s="1"/>
  <c r="DR50" i="1" s="1"/>
  <c r="DR49" i="1"/>
  <c r="DP49" i="1"/>
  <c r="DO49" i="1"/>
  <c r="DN49" i="1"/>
  <c r="DM49" i="1"/>
  <c r="DL49" i="1"/>
  <c r="DK49" i="1"/>
  <c r="DJ49" i="1"/>
  <c r="DI49" i="1"/>
  <c r="DH49" i="1"/>
  <c r="DG49" i="1"/>
  <c r="DF49" i="1"/>
  <c r="DE49" i="1"/>
  <c r="DD49" i="1"/>
  <c r="DC49" i="1"/>
  <c r="DB49" i="1"/>
  <c r="DA49" i="1"/>
  <c r="CZ49" i="1"/>
  <c r="CY49" i="1"/>
  <c r="CX49" i="1"/>
  <c r="CW49" i="1"/>
  <c r="CV49" i="1"/>
  <c r="BX49" i="1"/>
  <c r="BV49" i="1"/>
  <c r="BU49" i="1"/>
  <c r="BT49" i="1"/>
  <c r="BS49" i="1"/>
  <c r="BR49" i="1"/>
  <c r="BQ49" i="1"/>
  <c r="BP49" i="1"/>
  <c r="BO49" i="1"/>
  <c r="BN49" i="1"/>
  <c r="BM49" i="1"/>
  <c r="BL49" i="1"/>
  <c r="BK49" i="1"/>
  <c r="BJ49" i="1"/>
  <c r="BI49" i="1"/>
  <c r="BA49" i="1" s="1"/>
  <c r="DS49" i="1" s="1"/>
  <c r="BH49" i="1"/>
  <c r="BG49" i="1"/>
  <c r="BF49" i="1"/>
  <c r="BE49" i="1"/>
  <c r="BD49" i="1"/>
  <c r="BC49" i="1"/>
  <c r="BB49" i="1"/>
  <c r="AZ49" i="1"/>
  <c r="AD49" i="1"/>
  <c r="AC49" i="1"/>
  <c r="G49" i="1"/>
  <c r="DP48" i="1"/>
  <c r="DO48" i="1"/>
  <c r="DN48" i="1"/>
  <c r="DM48" i="1"/>
  <c r="DL48" i="1"/>
  <c r="DK48" i="1"/>
  <c r="DJ48" i="1"/>
  <c r="DI48" i="1"/>
  <c r="DH48" i="1"/>
  <c r="DG48" i="1"/>
  <c r="DF48" i="1"/>
  <c r="DE48" i="1"/>
  <c r="DD48" i="1"/>
  <c r="DC48" i="1"/>
  <c r="DB48" i="1"/>
  <c r="DA48" i="1"/>
  <c r="CZ48" i="1"/>
  <c r="CY48" i="1"/>
  <c r="CX48" i="1"/>
  <c r="CW48" i="1"/>
  <c r="CU48" i="1" s="1"/>
  <c r="CV48" i="1"/>
  <c r="BZ48" i="1"/>
  <c r="CR48" i="1" s="1"/>
  <c r="BV48" i="1"/>
  <c r="BT48" i="1"/>
  <c r="BS48" i="1"/>
  <c r="BR48" i="1"/>
  <c r="BQ48" i="1"/>
  <c r="BP48" i="1"/>
  <c r="BO48" i="1"/>
  <c r="BN48" i="1"/>
  <c r="BM48" i="1"/>
  <c r="BL48" i="1"/>
  <c r="BK48" i="1"/>
  <c r="BJ48" i="1"/>
  <c r="BI48" i="1"/>
  <c r="BH48" i="1"/>
  <c r="BG48" i="1"/>
  <c r="BF48" i="1"/>
  <c r="BE48" i="1"/>
  <c r="BD48" i="1"/>
  <c r="BB48" i="1"/>
  <c r="AX48" i="1"/>
  <c r="AF48" i="1"/>
  <c r="AA48" i="1"/>
  <c r="AA132" i="1" s="1"/>
  <c r="AA136" i="1" s="1"/>
  <c r="G48" i="1"/>
  <c r="DR48" i="1" s="1"/>
  <c r="DO47" i="1"/>
  <c r="DN47" i="1"/>
  <c r="DM47" i="1"/>
  <c r="DL47" i="1"/>
  <c r="DK47" i="1"/>
  <c r="DJ47" i="1"/>
  <c r="DI47" i="1"/>
  <c r="DH47" i="1"/>
  <c r="DG47" i="1"/>
  <c r="DF47" i="1"/>
  <c r="DE47" i="1"/>
  <c r="DD47" i="1"/>
  <c r="DC47" i="1"/>
  <c r="DB47" i="1"/>
  <c r="DA47" i="1"/>
  <c r="CZ47" i="1"/>
  <c r="CY47" i="1"/>
  <c r="CX47" i="1"/>
  <c r="CW47" i="1"/>
  <c r="CV47" i="1"/>
  <c r="CS47" i="1"/>
  <c r="BU47" i="1"/>
  <c r="BT47" i="1"/>
  <c r="BS47" i="1"/>
  <c r="BR47" i="1"/>
  <c r="BQ47" i="1"/>
  <c r="BP47" i="1"/>
  <c r="BO47" i="1"/>
  <c r="BN47" i="1"/>
  <c r="BM47" i="1"/>
  <c r="BL47" i="1"/>
  <c r="BK47" i="1"/>
  <c r="BJ47" i="1"/>
  <c r="BI47" i="1"/>
  <c r="BH47" i="1"/>
  <c r="BG47" i="1"/>
  <c r="BF47" i="1"/>
  <c r="BE47" i="1"/>
  <c r="BD47" i="1"/>
  <c r="BC47" i="1"/>
  <c r="BB47" i="1"/>
  <c r="AY47" i="1"/>
  <c r="AD47" i="1" s="1"/>
  <c r="AB47" i="1"/>
  <c r="G47" i="1"/>
  <c r="DR47" i="1" s="1"/>
  <c r="DR46" i="1"/>
  <c r="DO46" i="1"/>
  <c r="DN46" i="1"/>
  <c r="DM46" i="1"/>
  <c r="DL46" i="1"/>
  <c r="DK46" i="1"/>
  <c r="DJ46" i="1"/>
  <c r="DI46" i="1"/>
  <c r="DH46" i="1"/>
  <c r="DG46" i="1"/>
  <c r="DF46" i="1"/>
  <c r="DE46" i="1"/>
  <c r="DD46" i="1"/>
  <c r="DC46" i="1"/>
  <c r="DB46" i="1"/>
  <c r="DA46" i="1"/>
  <c r="CZ46" i="1"/>
  <c r="CY46" i="1"/>
  <c r="CX46" i="1"/>
  <c r="CV46" i="1"/>
  <c r="CS46" i="1"/>
  <c r="CP46" i="1"/>
  <c r="BU46" i="1"/>
  <c r="BT46" i="1"/>
  <c r="BR46" i="1"/>
  <c r="BQ46" i="1"/>
  <c r="BP46" i="1"/>
  <c r="BO46" i="1"/>
  <c r="BN46" i="1"/>
  <c r="BM46" i="1"/>
  <c r="BL46" i="1"/>
  <c r="BK46" i="1"/>
  <c r="BJ46" i="1"/>
  <c r="BI46" i="1"/>
  <c r="BH46" i="1"/>
  <c r="BG46" i="1"/>
  <c r="BF46" i="1"/>
  <c r="BE46" i="1"/>
  <c r="BD46" i="1"/>
  <c r="BB46" i="1"/>
  <c r="AY46" i="1"/>
  <c r="BV46" i="1" s="1"/>
  <c r="AV46" i="1"/>
  <c r="BS46" i="1" s="1"/>
  <c r="AF46" i="1"/>
  <c r="BC46" i="1" s="1"/>
  <c r="AB46" i="1"/>
  <c r="G46" i="1"/>
  <c r="DP45" i="1"/>
  <c r="DO45" i="1"/>
  <c r="DN45" i="1"/>
  <c r="DL45" i="1"/>
  <c r="DK45" i="1"/>
  <c r="DJ45" i="1"/>
  <c r="DI45" i="1"/>
  <c r="DH45" i="1"/>
  <c r="DG45" i="1"/>
  <c r="DF45" i="1"/>
  <c r="DE45" i="1"/>
  <c r="DD45" i="1"/>
  <c r="DC45" i="1"/>
  <c r="DA45" i="1"/>
  <c r="DA71" i="1" s="1"/>
  <c r="CZ45" i="1"/>
  <c r="CY45" i="1"/>
  <c r="CX45" i="1"/>
  <c r="CW45" i="1"/>
  <c r="CV45" i="1"/>
  <c r="CP45" i="1"/>
  <c r="CE45" i="1"/>
  <c r="BX45" i="1" s="1"/>
  <c r="BW45" i="1" s="1"/>
  <c r="CT45" i="1" s="1"/>
  <c r="BV45" i="1"/>
  <c r="BU45" i="1"/>
  <c r="BT45" i="1"/>
  <c r="BR45" i="1"/>
  <c r="BQ45" i="1"/>
  <c r="BP45" i="1"/>
  <c r="BO45" i="1"/>
  <c r="BN45" i="1"/>
  <c r="BM45" i="1"/>
  <c r="BL45" i="1"/>
  <c r="BK45" i="1"/>
  <c r="BJ45" i="1"/>
  <c r="BI45" i="1"/>
  <c r="BG45" i="1"/>
  <c r="BF45" i="1"/>
  <c r="BE45" i="1"/>
  <c r="BD45" i="1"/>
  <c r="BC45" i="1"/>
  <c r="BB45" i="1"/>
  <c r="AV45" i="1"/>
  <c r="AK45" i="1"/>
  <c r="BH45" i="1" s="1"/>
  <c r="N45" i="1"/>
  <c r="G45" i="1"/>
  <c r="DR45" i="1" s="1"/>
  <c r="DP44" i="1"/>
  <c r="DO44" i="1"/>
  <c r="DN44" i="1"/>
  <c r="DM44" i="1"/>
  <c r="DL44" i="1"/>
  <c r="DL71" i="1" s="1"/>
  <c r="DK44" i="1"/>
  <c r="DJ44" i="1"/>
  <c r="DI44" i="1"/>
  <c r="DH44" i="1"/>
  <c r="DG44" i="1"/>
  <c r="DE44" i="1"/>
  <c r="DD44" i="1"/>
  <c r="DC44" i="1"/>
  <c r="DA44" i="1"/>
  <c r="CZ44" i="1"/>
  <c r="CY44" i="1"/>
  <c r="CX44" i="1"/>
  <c r="CW44" i="1"/>
  <c r="CV44" i="1"/>
  <c r="CI44" i="1"/>
  <c r="CE44" i="1"/>
  <c r="BV44" i="1"/>
  <c r="BU44" i="1"/>
  <c r="BT44" i="1"/>
  <c r="BS44" i="1"/>
  <c r="BR44" i="1"/>
  <c r="BQ44" i="1"/>
  <c r="BP44" i="1"/>
  <c r="BO44" i="1"/>
  <c r="BN44" i="1"/>
  <c r="BM44" i="1"/>
  <c r="BK44" i="1"/>
  <c r="BJ44" i="1"/>
  <c r="BI44" i="1"/>
  <c r="BG44" i="1"/>
  <c r="BF44" i="1"/>
  <c r="BE44" i="1"/>
  <c r="BD44" i="1"/>
  <c r="BC44" i="1"/>
  <c r="BB44" i="1"/>
  <c r="AO44" i="1"/>
  <c r="AK44" i="1"/>
  <c r="N44" i="1"/>
  <c r="DP43" i="1"/>
  <c r="DO43" i="1"/>
  <c r="DN43" i="1"/>
  <c r="DM43" i="1"/>
  <c r="DL43" i="1"/>
  <c r="DK43" i="1"/>
  <c r="DJ43" i="1"/>
  <c r="DI43" i="1"/>
  <c r="DH43" i="1"/>
  <c r="DG43" i="1"/>
  <c r="DF43" i="1"/>
  <c r="DE43" i="1"/>
  <c r="DD43" i="1"/>
  <c r="DC43" i="1"/>
  <c r="DA43" i="1"/>
  <c r="CZ43" i="1"/>
  <c r="CY43" i="1"/>
  <c r="CX43" i="1"/>
  <c r="CW43" i="1"/>
  <c r="CV43" i="1"/>
  <c r="CE43" i="1"/>
  <c r="BV43" i="1"/>
  <c r="BU43" i="1"/>
  <c r="BT43" i="1"/>
  <c r="BS43" i="1"/>
  <c r="BR43" i="1"/>
  <c r="BQ43" i="1"/>
  <c r="BP43" i="1"/>
  <c r="BO43" i="1"/>
  <c r="BN43" i="1"/>
  <c r="BM43" i="1"/>
  <c r="BL43" i="1"/>
  <c r="BK43" i="1"/>
  <c r="BJ43" i="1"/>
  <c r="BI43" i="1"/>
  <c r="BG43" i="1"/>
  <c r="BF43" i="1"/>
  <c r="BE43" i="1"/>
  <c r="BD43" i="1"/>
  <c r="BC43" i="1"/>
  <c r="BB43" i="1"/>
  <c r="AK43" i="1"/>
  <c r="G43" i="1"/>
  <c r="DR43" i="1" s="1"/>
  <c r="DP42" i="1"/>
  <c r="DO42" i="1"/>
  <c r="DN42" i="1"/>
  <c r="DM42" i="1"/>
  <c r="DL42" i="1"/>
  <c r="DK42" i="1"/>
  <c r="DJ42" i="1"/>
  <c r="DI42" i="1"/>
  <c r="DH42" i="1"/>
  <c r="DG42" i="1"/>
  <c r="DF42" i="1"/>
  <c r="DE42" i="1"/>
  <c r="DD42" i="1"/>
  <c r="DC42" i="1"/>
  <c r="DB42" i="1"/>
  <c r="DA42" i="1"/>
  <c r="CZ42" i="1"/>
  <c r="CY42" i="1"/>
  <c r="CX42" i="1"/>
  <c r="CW42" i="1"/>
  <c r="CV42" i="1"/>
  <c r="CE42" i="1"/>
  <c r="BX42" i="1"/>
  <c r="BV42" i="1"/>
  <c r="BU42" i="1"/>
  <c r="BT42" i="1"/>
  <c r="BS42" i="1"/>
  <c r="BR42" i="1"/>
  <c r="BQ42" i="1"/>
  <c r="BP42" i="1"/>
  <c r="BO42" i="1"/>
  <c r="BN42" i="1"/>
  <c r="BM42" i="1"/>
  <c r="BL42" i="1"/>
  <c r="BK42" i="1"/>
  <c r="BJ42" i="1"/>
  <c r="BI42" i="1"/>
  <c r="BG42" i="1"/>
  <c r="BF42" i="1"/>
  <c r="BE42" i="1"/>
  <c r="BD42" i="1"/>
  <c r="BC42" i="1"/>
  <c r="BB42" i="1"/>
  <c r="AK42" i="1"/>
  <c r="BH42" i="1" s="1"/>
  <c r="G42" i="1"/>
  <c r="DR42" i="1" s="1"/>
  <c r="DP41" i="1"/>
  <c r="DO41" i="1"/>
  <c r="DN41" i="1"/>
  <c r="DM41" i="1"/>
  <c r="DL41" i="1"/>
  <c r="DJ41" i="1"/>
  <c r="DI41" i="1"/>
  <c r="DH41" i="1"/>
  <c r="DG41" i="1"/>
  <c r="DF41" i="1"/>
  <c r="DE41" i="1"/>
  <c r="DD41" i="1"/>
  <c r="DC41" i="1"/>
  <c r="DB41" i="1"/>
  <c r="DA41" i="1"/>
  <c r="CZ41" i="1"/>
  <c r="CY41" i="1"/>
  <c r="CX41" i="1"/>
  <c r="CW41" i="1"/>
  <c r="CV41" i="1"/>
  <c r="CN41" i="1"/>
  <c r="DK41" i="1" s="1"/>
  <c r="BX41" i="1"/>
  <c r="BW41" i="1" s="1"/>
  <c r="CT41" i="1" s="1"/>
  <c r="BV41" i="1"/>
  <c r="BU41" i="1"/>
  <c r="BT41" i="1"/>
  <c r="BS41" i="1"/>
  <c r="BR41" i="1"/>
  <c r="BP41" i="1"/>
  <c r="BO41" i="1"/>
  <c r="BN41" i="1"/>
  <c r="BM41" i="1"/>
  <c r="BL41" i="1"/>
  <c r="BK41" i="1"/>
  <c r="BJ41" i="1"/>
  <c r="BI41" i="1"/>
  <c r="BH41" i="1"/>
  <c r="BG41" i="1"/>
  <c r="BF41" i="1"/>
  <c r="BE41" i="1"/>
  <c r="BD41" i="1"/>
  <c r="BC41" i="1"/>
  <c r="BB41" i="1"/>
  <c r="AT41" i="1"/>
  <c r="BQ41" i="1" s="1"/>
  <c r="G41" i="1"/>
  <c r="DP40" i="1"/>
  <c r="DO40" i="1"/>
  <c r="DN40" i="1"/>
  <c r="DM40" i="1"/>
  <c r="DL40" i="1"/>
  <c r="DK40" i="1"/>
  <c r="DJ40" i="1"/>
  <c r="DI40" i="1"/>
  <c r="DH40" i="1"/>
  <c r="DG40" i="1"/>
  <c r="DF40" i="1"/>
  <c r="DE40" i="1"/>
  <c r="DD40" i="1"/>
  <c r="DC40" i="1"/>
  <c r="DB40" i="1"/>
  <c r="DA40" i="1"/>
  <c r="CZ40" i="1"/>
  <c r="CY40" i="1"/>
  <c r="CW40" i="1"/>
  <c r="CV40" i="1"/>
  <c r="CA40" i="1"/>
  <c r="CX40" i="1" s="1"/>
  <c r="BV40" i="1"/>
  <c r="BU40" i="1"/>
  <c r="BT40" i="1"/>
  <c r="BS40" i="1"/>
  <c r="BR40" i="1"/>
  <c r="BQ40" i="1"/>
  <c r="BP40" i="1"/>
  <c r="BO40" i="1"/>
  <c r="BN40" i="1"/>
  <c r="BM40" i="1"/>
  <c r="BL40" i="1"/>
  <c r="BK40" i="1"/>
  <c r="BJ40" i="1"/>
  <c r="BI40" i="1"/>
  <c r="BH40" i="1"/>
  <c r="BG40" i="1"/>
  <c r="BF40" i="1"/>
  <c r="BE40" i="1"/>
  <c r="BC40" i="1"/>
  <c r="BB40" i="1"/>
  <c r="AG40" i="1"/>
  <c r="G40" i="1"/>
  <c r="DR40" i="1" s="1"/>
  <c r="DP39" i="1"/>
  <c r="DO39" i="1"/>
  <c r="DN39" i="1"/>
  <c r="DM39" i="1"/>
  <c r="DL39" i="1"/>
  <c r="DK39" i="1"/>
  <c r="DJ39" i="1"/>
  <c r="DI39" i="1"/>
  <c r="DH39" i="1"/>
  <c r="DG39" i="1"/>
  <c r="DF39" i="1"/>
  <c r="DE39" i="1"/>
  <c r="DD39" i="1"/>
  <c r="DC39" i="1"/>
  <c r="DB39" i="1"/>
  <c r="DA39" i="1"/>
  <c r="CZ39" i="1"/>
  <c r="CY39" i="1"/>
  <c r="CX39" i="1"/>
  <c r="CV39" i="1"/>
  <c r="BZ39" i="1"/>
  <c r="BX39" i="1" s="1"/>
  <c r="BV39" i="1"/>
  <c r="BU39" i="1"/>
  <c r="BT39" i="1"/>
  <c r="BS39" i="1"/>
  <c r="BR39" i="1"/>
  <c r="BQ39" i="1"/>
  <c r="BP39" i="1"/>
  <c r="BO39" i="1"/>
  <c r="BN39" i="1"/>
  <c r="BM39" i="1"/>
  <c r="BL39" i="1"/>
  <c r="BK39" i="1"/>
  <c r="BJ39" i="1"/>
  <c r="BI39" i="1"/>
  <c r="BH39" i="1"/>
  <c r="BG39" i="1"/>
  <c r="BF39" i="1"/>
  <c r="BE39" i="1"/>
  <c r="BD39" i="1"/>
  <c r="BB39" i="1"/>
  <c r="AF39" i="1"/>
  <c r="G39" i="1"/>
  <c r="DR39" i="1" s="1"/>
  <c r="DO38" i="1"/>
  <c r="DN38" i="1"/>
  <c r="DM38" i="1"/>
  <c r="DL38" i="1"/>
  <c r="DK38" i="1"/>
  <c r="DJ38" i="1"/>
  <c r="DI38" i="1"/>
  <c r="DH38" i="1"/>
  <c r="DG38" i="1"/>
  <c r="DF38" i="1"/>
  <c r="DE38" i="1"/>
  <c r="DD38" i="1"/>
  <c r="DC38" i="1"/>
  <c r="DA38" i="1"/>
  <c r="CZ38" i="1"/>
  <c r="CY38" i="1"/>
  <c r="CV38" i="1"/>
  <c r="CS38" i="1"/>
  <c r="CA38" i="1"/>
  <c r="CX38" i="1" s="1"/>
  <c r="BZ38" i="1"/>
  <c r="CW38" i="1" s="1"/>
  <c r="BU38" i="1"/>
  <c r="BT38" i="1"/>
  <c r="BS38" i="1"/>
  <c r="BR38" i="1"/>
  <c r="BQ38" i="1"/>
  <c r="BP38" i="1"/>
  <c r="BO38" i="1"/>
  <c r="BN38" i="1"/>
  <c r="BM38" i="1"/>
  <c r="BL38" i="1"/>
  <c r="BK38" i="1"/>
  <c r="BJ38" i="1"/>
  <c r="BI38" i="1"/>
  <c r="BG38" i="1"/>
  <c r="BF38" i="1"/>
  <c r="BE38" i="1"/>
  <c r="BB38" i="1"/>
  <c r="AY38" i="1"/>
  <c r="AK38" i="1"/>
  <c r="BH38" i="1" s="1"/>
  <c r="AG38" i="1"/>
  <c r="BD38" i="1" s="1"/>
  <c r="AF38" i="1"/>
  <c r="BC38" i="1" s="1"/>
  <c r="AB38" i="1"/>
  <c r="N38" i="1"/>
  <c r="DP37" i="1"/>
  <c r="DO37" i="1"/>
  <c r="DN37" i="1"/>
  <c r="DM37" i="1"/>
  <c r="DL37" i="1"/>
  <c r="DJ37" i="1"/>
  <c r="DI37" i="1"/>
  <c r="DH37" i="1"/>
  <c r="DG37" i="1"/>
  <c r="DF37" i="1"/>
  <c r="DE37" i="1"/>
  <c r="DD37" i="1"/>
  <c r="DC37" i="1"/>
  <c r="DB37" i="1"/>
  <c r="DA37" i="1"/>
  <c r="CZ37" i="1"/>
  <c r="CY37" i="1"/>
  <c r="CW37" i="1"/>
  <c r="CV37" i="1"/>
  <c r="CN37" i="1"/>
  <c r="DK37" i="1" s="1"/>
  <c r="CA37" i="1"/>
  <c r="BV37" i="1"/>
  <c r="BU37" i="1"/>
  <c r="BT37" i="1"/>
  <c r="BS37" i="1"/>
  <c r="BR37" i="1"/>
  <c r="BP37" i="1"/>
  <c r="BO37" i="1"/>
  <c r="BO71" i="1" s="1"/>
  <c r="BN37" i="1"/>
  <c r="BM37" i="1"/>
  <c r="BL37" i="1"/>
  <c r="BK37" i="1"/>
  <c r="BJ37" i="1"/>
  <c r="BI37" i="1"/>
  <c r="BH37" i="1"/>
  <c r="BG37" i="1"/>
  <c r="BF37" i="1"/>
  <c r="BE37" i="1"/>
  <c r="BC37" i="1"/>
  <c r="BB37" i="1"/>
  <c r="AT37" i="1"/>
  <c r="BQ37" i="1" s="1"/>
  <c r="AG37" i="1"/>
  <c r="BD37" i="1" s="1"/>
  <c r="AB37" i="1"/>
  <c r="G37" i="1"/>
  <c r="DR37" i="1" s="1"/>
  <c r="DR36" i="1"/>
  <c r="DP36" i="1"/>
  <c r="DO36" i="1"/>
  <c r="DN36" i="1"/>
  <c r="DM36" i="1"/>
  <c r="DL36" i="1"/>
  <c r="DJ36" i="1"/>
  <c r="DI36" i="1"/>
  <c r="DH36" i="1"/>
  <c r="DG36" i="1"/>
  <c r="DF36" i="1"/>
  <c r="DE36" i="1"/>
  <c r="DD36" i="1"/>
  <c r="DC36" i="1"/>
  <c r="DB36" i="1"/>
  <c r="DA36" i="1"/>
  <c r="CZ36" i="1"/>
  <c r="CY36" i="1"/>
  <c r="CX36" i="1"/>
  <c r="CW36" i="1"/>
  <c r="CV36" i="1"/>
  <c r="CN36" i="1"/>
  <c r="BX36" i="1" s="1"/>
  <c r="BV36" i="1"/>
  <c r="BU36" i="1"/>
  <c r="BT36" i="1"/>
  <c r="BS36" i="1"/>
  <c r="BR36" i="1"/>
  <c r="BP36" i="1"/>
  <c r="BO36" i="1"/>
  <c r="BN36" i="1"/>
  <c r="BM36" i="1"/>
  <c r="BL36" i="1"/>
  <c r="BK36" i="1"/>
  <c r="BJ36" i="1"/>
  <c r="BI36" i="1"/>
  <c r="BH36" i="1"/>
  <c r="BG36" i="1"/>
  <c r="BF36" i="1"/>
  <c r="BE36" i="1"/>
  <c r="BD36" i="1"/>
  <c r="BC36" i="1"/>
  <c r="BB36" i="1"/>
  <c r="AT36" i="1"/>
  <c r="BQ36" i="1" s="1"/>
  <c r="G36" i="1"/>
  <c r="CR35" i="1"/>
  <c r="CQ35" i="1"/>
  <c r="CM35" i="1"/>
  <c r="CL35" i="1"/>
  <c r="CK35" i="1"/>
  <c r="CJ35" i="1"/>
  <c r="CJ126" i="1" s="1"/>
  <c r="CI35" i="1"/>
  <c r="CH35" i="1"/>
  <c r="CG35" i="1"/>
  <c r="CF35" i="1"/>
  <c r="CE35" i="1"/>
  <c r="CD35" i="1"/>
  <c r="CB35" i="1"/>
  <c r="CB126" i="1" s="1"/>
  <c r="CB137" i="1" s="1"/>
  <c r="AX35" i="1"/>
  <c r="AW35" i="1"/>
  <c r="AS35" i="1"/>
  <c r="AR35" i="1"/>
  <c r="AQ35" i="1"/>
  <c r="AP35" i="1"/>
  <c r="AO35" i="1"/>
  <c r="AK35" i="1"/>
  <c r="AJ35" i="1"/>
  <c r="AH35" i="1"/>
  <c r="AA35" i="1"/>
  <c r="AA126" i="1" s="1"/>
  <c r="AA137" i="1" s="1"/>
  <c r="Z35" i="1"/>
  <c r="V35" i="1"/>
  <c r="U35" i="1"/>
  <c r="T35" i="1"/>
  <c r="S35" i="1"/>
  <c r="R35" i="1"/>
  <c r="R126" i="1" s="1"/>
  <c r="Q35" i="1"/>
  <c r="P35" i="1"/>
  <c r="O35" i="1"/>
  <c r="N35" i="1"/>
  <c r="M35" i="1"/>
  <c r="L35" i="1"/>
  <c r="K35" i="1"/>
  <c r="J35" i="1"/>
  <c r="J126" i="1" s="1"/>
  <c r="H35" i="1"/>
  <c r="H126" i="1" s="1"/>
  <c r="DP34" i="1"/>
  <c r="DO34" i="1"/>
  <c r="DN34" i="1"/>
  <c r="DM34" i="1"/>
  <c r="DL34" i="1"/>
  <c r="DJ34" i="1"/>
  <c r="DI34" i="1"/>
  <c r="DH34" i="1"/>
  <c r="DG34" i="1"/>
  <c r="DF34" i="1"/>
  <c r="DE34" i="1"/>
  <c r="DD34" i="1"/>
  <c r="DC34" i="1"/>
  <c r="DB34" i="1"/>
  <c r="DA34" i="1"/>
  <c r="CZ34" i="1"/>
  <c r="CY34" i="1"/>
  <c r="CW34" i="1"/>
  <c r="CV34" i="1"/>
  <c r="CN34" i="1"/>
  <c r="CA34" i="1"/>
  <c r="CX34" i="1" s="1"/>
  <c r="BV34" i="1"/>
  <c r="BU34" i="1"/>
  <c r="BT34" i="1"/>
  <c r="BS34" i="1"/>
  <c r="BR34" i="1"/>
  <c r="BP34" i="1"/>
  <c r="BO34" i="1"/>
  <c r="BN34" i="1"/>
  <c r="BM34" i="1"/>
  <c r="BL34" i="1"/>
  <c r="BK34" i="1"/>
  <c r="BJ34" i="1"/>
  <c r="BI34" i="1"/>
  <c r="BH34" i="1"/>
  <c r="BG34" i="1"/>
  <c r="BF34" i="1"/>
  <c r="BE34" i="1"/>
  <c r="BC34" i="1"/>
  <c r="BB34" i="1"/>
  <c r="AT34" i="1"/>
  <c r="BQ34" i="1" s="1"/>
  <c r="AG34" i="1"/>
  <c r="W34" i="1"/>
  <c r="G34" i="1"/>
  <c r="DO33" i="1"/>
  <c r="DN33" i="1"/>
  <c r="DM33" i="1"/>
  <c r="DL33" i="1"/>
  <c r="DJ33" i="1"/>
  <c r="DI33" i="1"/>
  <c r="DH33" i="1"/>
  <c r="DG33" i="1"/>
  <c r="DF33" i="1"/>
  <c r="DE33" i="1"/>
  <c r="DD33" i="1"/>
  <c r="DC33" i="1"/>
  <c r="DB33" i="1"/>
  <c r="DA33" i="1"/>
  <c r="CZ33" i="1"/>
  <c r="CY33" i="1"/>
  <c r="CX33" i="1"/>
  <c r="CW33" i="1"/>
  <c r="CV33" i="1"/>
  <c r="CS33" i="1"/>
  <c r="CN33" i="1"/>
  <c r="BU33" i="1"/>
  <c r="BT33" i="1"/>
  <c r="BS33" i="1"/>
  <c r="BR33" i="1"/>
  <c r="BP33" i="1"/>
  <c r="BO33" i="1"/>
  <c r="BN33" i="1"/>
  <c r="BM33" i="1"/>
  <c r="BL33" i="1"/>
  <c r="BK33" i="1"/>
  <c r="BJ33" i="1"/>
  <c r="BI33" i="1"/>
  <c r="BH33" i="1"/>
  <c r="BG33" i="1"/>
  <c r="BF33" i="1"/>
  <c r="BE33" i="1"/>
  <c r="BD33" i="1"/>
  <c r="BC33" i="1"/>
  <c r="BB33" i="1"/>
  <c r="AY33" i="1"/>
  <c r="AT33" i="1"/>
  <c r="AD33" i="1" s="1"/>
  <c r="AB33" i="1"/>
  <c r="W33" i="1"/>
  <c r="DP32" i="1"/>
  <c r="DO32" i="1"/>
  <c r="DN32" i="1"/>
  <c r="DM32" i="1"/>
  <c r="DL32" i="1"/>
  <c r="DJ32" i="1"/>
  <c r="DI32" i="1"/>
  <c r="DH32" i="1"/>
  <c r="DG32" i="1"/>
  <c r="DF32" i="1"/>
  <c r="DE32" i="1"/>
  <c r="DD32" i="1"/>
  <c r="DC32" i="1"/>
  <c r="DB32" i="1"/>
  <c r="DA32" i="1"/>
  <c r="CZ32" i="1"/>
  <c r="CY32" i="1"/>
  <c r="CX32" i="1"/>
  <c r="CW32" i="1"/>
  <c r="CV32" i="1"/>
  <c r="CN32" i="1"/>
  <c r="BX32" i="1" s="1"/>
  <c r="BV32" i="1"/>
  <c r="BU32" i="1"/>
  <c r="BT32" i="1"/>
  <c r="BS32" i="1"/>
  <c r="BR32" i="1"/>
  <c r="BP32" i="1"/>
  <c r="BO32" i="1"/>
  <c r="BN32" i="1"/>
  <c r="BM32" i="1"/>
  <c r="BL32" i="1"/>
  <c r="BK32" i="1"/>
  <c r="BJ32" i="1"/>
  <c r="BI32" i="1"/>
  <c r="BH32" i="1"/>
  <c r="BG32" i="1"/>
  <c r="BF32" i="1"/>
  <c r="BE32" i="1"/>
  <c r="BD32" i="1"/>
  <c r="BC32" i="1"/>
  <c r="BB32" i="1"/>
  <c r="AT32" i="1"/>
  <c r="AD32" i="1" s="1"/>
  <c r="W32" i="1"/>
  <c r="G32" i="1"/>
  <c r="DR32" i="1" s="1"/>
  <c r="DP31" i="1"/>
  <c r="DO31" i="1"/>
  <c r="DN31" i="1"/>
  <c r="DM31" i="1"/>
  <c r="DL31" i="1"/>
  <c r="DK31" i="1"/>
  <c r="DJ31" i="1"/>
  <c r="DI31" i="1"/>
  <c r="DH31" i="1"/>
  <c r="DG31" i="1"/>
  <c r="DF31" i="1"/>
  <c r="DE31" i="1"/>
  <c r="DD31" i="1"/>
  <c r="DC31" i="1"/>
  <c r="DB31" i="1"/>
  <c r="DA31" i="1"/>
  <c r="CZ31" i="1"/>
  <c r="CY31" i="1"/>
  <c r="CX31" i="1"/>
  <c r="CW31" i="1"/>
  <c r="BY31" i="1"/>
  <c r="CV31" i="1" s="1"/>
  <c r="CU31" i="1" s="1"/>
  <c r="BV31" i="1"/>
  <c r="BU31" i="1"/>
  <c r="BT31" i="1"/>
  <c r="BS31" i="1"/>
  <c r="BR31" i="1"/>
  <c r="BQ31" i="1"/>
  <c r="BP31" i="1"/>
  <c r="BO31" i="1"/>
  <c r="BN31" i="1"/>
  <c r="BM31" i="1"/>
  <c r="BL31" i="1"/>
  <c r="BK31" i="1"/>
  <c r="BJ31" i="1"/>
  <c r="BI31" i="1"/>
  <c r="BH31" i="1"/>
  <c r="BG31" i="1"/>
  <c r="BF31" i="1"/>
  <c r="BE31" i="1"/>
  <c r="BD31" i="1"/>
  <c r="BC31" i="1"/>
  <c r="AE31" i="1"/>
  <c r="BB31" i="1" s="1"/>
  <c r="AD31" i="1"/>
  <c r="AC31" i="1" s="1"/>
  <c r="AZ31" i="1" s="1"/>
  <c r="AB31" i="1"/>
  <c r="G31" i="1" s="1"/>
  <c r="DP30" i="1"/>
  <c r="DO30" i="1"/>
  <c r="DN30" i="1"/>
  <c r="DM30" i="1"/>
  <c r="DL30" i="1"/>
  <c r="DK30" i="1"/>
  <c r="DJ30" i="1"/>
  <c r="DI30" i="1"/>
  <c r="DH30" i="1"/>
  <c r="DG30" i="1"/>
  <c r="DF30" i="1"/>
  <c r="DE30" i="1"/>
  <c r="DD30" i="1"/>
  <c r="DC30" i="1"/>
  <c r="DB30" i="1"/>
  <c r="DA30" i="1"/>
  <c r="CZ30" i="1"/>
  <c r="CY30" i="1"/>
  <c r="CX30" i="1"/>
  <c r="CW30" i="1"/>
  <c r="CV30" i="1"/>
  <c r="BX30" i="1"/>
  <c r="BV30" i="1"/>
  <c r="BU30" i="1"/>
  <c r="BT30" i="1"/>
  <c r="BS30" i="1"/>
  <c r="BR30" i="1"/>
  <c r="BQ30" i="1"/>
  <c r="BP30" i="1"/>
  <c r="BO30" i="1"/>
  <c r="BN30" i="1"/>
  <c r="BM30" i="1"/>
  <c r="BL30" i="1"/>
  <c r="BK30" i="1"/>
  <c r="BJ30" i="1"/>
  <c r="BI30" i="1"/>
  <c r="BH30" i="1"/>
  <c r="BG30" i="1"/>
  <c r="BF30" i="1"/>
  <c r="BE30" i="1"/>
  <c r="BD30" i="1"/>
  <c r="BA30" i="1" s="1"/>
  <c r="DS30" i="1" s="1"/>
  <c r="BC30" i="1"/>
  <c r="BB30" i="1"/>
  <c r="AD30" i="1"/>
  <c r="G30" i="1"/>
  <c r="DP29" i="1"/>
  <c r="DO29" i="1"/>
  <c r="DN29" i="1"/>
  <c r="DM29" i="1"/>
  <c r="DL29" i="1"/>
  <c r="DK29" i="1"/>
  <c r="DJ29" i="1"/>
  <c r="DI29" i="1"/>
  <c r="DH29" i="1"/>
  <c r="DG29" i="1"/>
  <c r="DF29" i="1"/>
  <c r="DE29" i="1"/>
  <c r="DD29" i="1"/>
  <c r="DC29" i="1"/>
  <c r="DB29" i="1"/>
  <c r="DA29" i="1"/>
  <c r="CZ29" i="1"/>
  <c r="CY29" i="1"/>
  <c r="CX29" i="1"/>
  <c r="CW29" i="1"/>
  <c r="CV29" i="1"/>
  <c r="CU29" i="1" s="1"/>
  <c r="DT29" i="1" s="1"/>
  <c r="BX29" i="1"/>
  <c r="BV29" i="1"/>
  <c r="BU29" i="1"/>
  <c r="BT29" i="1"/>
  <c r="BS29" i="1"/>
  <c r="BR29" i="1"/>
  <c r="BQ29" i="1"/>
  <c r="BP29" i="1"/>
  <c r="BO29" i="1"/>
  <c r="BN29" i="1"/>
  <c r="BM29" i="1"/>
  <c r="BL29" i="1"/>
  <c r="BK29" i="1"/>
  <c r="BJ29" i="1"/>
  <c r="BI29" i="1"/>
  <c r="BH29" i="1"/>
  <c r="BG29" i="1"/>
  <c r="BE29" i="1"/>
  <c r="BD29" i="1"/>
  <c r="BC29" i="1"/>
  <c r="BB29" i="1"/>
  <c r="AI29" i="1"/>
  <c r="BF29" i="1" s="1"/>
  <c r="G29" i="1"/>
  <c r="DR29" i="1" s="1"/>
  <c r="DR28" i="1"/>
  <c r="DO28" i="1"/>
  <c r="DN28" i="1"/>
  <c r="DM28" i="1"/>
  <c r="DL28" i="1"/>
  <c r="DK28" i="1"/>
  <c r="DJ28" i="1"/>
  <c r="DI28" i="1"/>
  <c r="DH28" i="1"/>
  <c r="DG28" i="1"/>
  <c r="DF28" i="1"/>
  <c r="DE28" i="1"/>
  <c r="DD28" i="1"/>
  <c r="DC28" i="1"/>
  <c r="DB28" i="1"/>
  <c r="DA28" i="1"/>
  <c r="CZ28" i="1"/>
  <c r="CY28" i="1"/>
  <c r="CX28" i="1"/>
  <c r="CV28" i="1"/>
  <c r="CS28" i="1"/>
  <c r="BZ28" i="1"/>
  <c r="BU28" i="1"/>
  <c r="BT28" i="1"/>
  <c r="BS28" i="1"/>
  <c r="BR28" i="1"/>
  <c r="BQ28" i="1"/>
  <c r="BP28" i="1"/>
  <c r="BO28" i="1"/>
  <c r="BN28" i="1"/>
  <c r="BM28" i="1"/>
  <c r="BL28" i="1"/>
  <c r="BK28" i="1"/>
  <c r="BJ28" i="1"/>
  <c r="BI28" i="1"/>
  <c r="BH28" i="1"/>
  <c r="BG28" i="1"/>
  <c r="BF28" i="1"/>
  <c r="BE28" i="1"/>
  <c r="BD28" i="1"/>
  <c r="BB28" i="1"/>
  <c r="AY28" i="1"/>
  <c r="AF28" i="1"/>
  <c r="BC28" i="1" s="1"/>
  <c r="AB28" i="1"/>
  <c r="G28" i="1"/>
  <c r="DP27" i="1"/>
  <c r="DO27" i="1"/>
  <c r="DN27" i="1"/>
  <c r="DM27" i="1"/>
  <c r="DL27" i="1"/>
  <c r="DK27" i="1"/>
  <c r="DJ27" i="1"/>
  <c r="DI27" i="1"/>
  <c r="DH27" i="1"/>
  <c r="DG27" i="1"/>
  <c r="DF27" i="1"/>
  <c r="DE27" i="1"/>
  <c r="DD27" i="1"/>
  <c r="DC27" i="1"/>
  <c r="DB27" i="1"/>
  <c r="DA27" i="1"/>
  <c r="CZ27" i="1"/>
  <c r="CY27" i="1"/>
  <c r="CX27" i="1"/>
  <c r="CV27" i="1"/>
  <c r="BZ27" i="1"/>
  <c r="BV27" i="1"/>
  <c r="BU27" i="1"/>
  <c r="BT27" i="1"/>
  <c r="BS27" i="1"/>
  <c r="BR27" i="1"/>
  <c r="BQ27" i="1"/>
  <c r="BP27" i="1"/>
  <c r="BO27" i="1"/>
  <c r="BN27" i="1"/>
  <c r="BM27" i="1"/>
  <c r="BL27" i="1"/>
  <c r="BK27" i="1"/>
  <c r="BJ27" i="1"/>
  <c r="BI27" i="1"/>
  <c r="BH27" i="1"/>
  <c r="BG27" i="1"/>
  <c r="BF27" i="1"/>
  <c r="BE27" i="1"/>
  <c r="BD27" i="1"/>
  <c r="BB27" i="1"/>
  <c r="AF27" i="1"/>
  <c r="AD27" i="1" s="1"/>
  <c r="AC27" i="1" s="1"/>
  <c r="AZ27" i="1" s="1"/>
  <c r="I27" i="1"/>
  <c r="G27" i="1"/>
  <c r="DR27" i="1" s="1"/>
  <c r="DP26" i="1"/>
  <c r="DO26" i="1"/>
  <c r="DN26" i="1"/>
  <c r="DM26" i="1"/>
  <c r="DL26" i="1"/>
  <c r="DK26" i="1"/>
  <c r="DJ26" i="1"/>
  <c r="DI26" i="1"/>
  <c r="DH26" i="1"/>
  <c r="DH35" i="1" s="1"/>
  <c r="DG26" i="1"/>
  <c r="DF26" i="1"/>
  <c r="DE26" i="1"/>
  <c r="DD26" i="1"/>
  <c r="DC26" i="1"/>
  <c r="DB26" i="1"/>
  <c r="DA26" i="1"/>
  <c r="CZ26" i="1"/>
  <c r="CY26" i="1"/>
  <c r="CX26" i="1"/>
  <c r="CV26" i="1"/>
  <c r="BZ26" i="1"/>
  <c r="CW26" i="1" s="1"/>
  <c r="BV26" i="1"/>
  <c r="BU26" i="1"/>
  <c r="BT26" i="1"/>
  <c r="BS26" i="1"/>
  <c r="BR26" i="1"/>
  <c r="BQ26" i="1"/>
  <c r="BP26" i="1"/>
  <c r="BO26" i="1"/>
  <c r="BN26" i="1"/>
  <c r="BM26" i="1"/>
  <c r="BL26" i="1"/>
  <c r="BK26" i="1"/>
  <c r="BJ26" i="1"/>
  <c r="BI26" i="1"/>
  <c r="BH26" i="1"/>
  <c r="BG26" i="1"/>
  <c r="BF26" i="1"/>
  <c r="BE26" i="1"/>
  <c r="BD26" i="1"/>
  <c r="BB26" i="1"/>
  <c r="AF26" i="1"/>
  <c r="G26" i="1"/>
  <c r="DR26" i="1" s="1"/>
  <c r="DP25" i="1"/>
  <c r="DO25" i="1"/>
  <c r="DN25" i="1"/>
  <c r="DM25" i="1"/>
  <c r="DL25" i="1"/>
  <c r="DK25" i="1"/>
  <c r="DJ25" i="1"/>
  <c r="DI25" i="1"/>
  <c r="DH25" i="1"/>
  <c r="DG25" i="1"/>
  <c r="DF25" i="1"/>
  <c r="DE25" i="1"/>
  <c r="DD25" i="1"/>
  <c r="DC25" i="1"/>
  <c r="DB25" i="1"/>
  <c r="DA25" i="1"/>
  <c r="CZ25" i="1"/>
  <c r="CY25" i="1"/>
  <c r="CX25" i="1"/>
  <c r="CV25" i="1"/>
  <c r="BZ25" i="1"/>
  <c r="BX25" i="1" s="1"/>
  <c r="BW25" i="1" s="1"/>
  <c r="CT25" i="1" s="1"/>
  <c r="BV25" i="1"/>
  <c r="BU25" i="1"/>
  <c r="BT25" i="1"/>
  <c r="BS25" i="1"/>
  <c r="BR25" i="1"/>
  <c r="BQ25" i="1"/>
  <c r="BP25" i="1"/>
  <c r="BO25" i="1"/>
  <c r="BN25" i="1"/>
  <c r="BM25" i="1"/>
  <c r="BL25" i="1"/>
  <c r="BK25" i="1"/>
  <c r="BJ25" i="1"/>
  <c r="BI25" i="1"/>
  <c r="BH25" i="1"/>
  <c r="BG25" i="1"/>
  <c r="BF25" i="1"/>
  <c r="BE25" i="1"/>
  <c r="BD25" i="1"/>
  <c r="BB25" i="1"/>
  <c r="AF25" i="1"/>
  <c r="BC25" i="1" s="1"/>
  <c r="G25" i="1"/>
  <c r="DR25" i="1" s="1"/>
  <c r="DP24" i="1"/>
  <c r="DO24" i="1"/>
  <c r="DN24" i="1"/>
  <c r="DM24" i="1"/>
  <c r="DL24" i="1"/>
  <c r="DK24" i="1"/>
  <c r="DJ24" i="1"/>
  <c r="DI24" i="1"/>
  <c r="DH24" i="1"/>
  <c r="DG24" i="1"/>
  <c r="DF24" i="1"/>
  <c r="DE24" i="1"/>
  <c r="DD24" i="1"/>
  <c r="DC24" i="1"/>
  <c r="DB24" i="1"/>
  <c r="DA24" i="1"/>
  <c r="CZ24" i="1"/>
  <c r="CY24" i="1"/>
  <c r="CX24" i="1"/>
  <c r="CW24" i="1"/>
  <c r="CV24" i="1"/>
  <c r="BX24" i="1"/>
  <c r="BV24" i="1"/>
  <c r="BU24" i="1"/>
  <c r="BT24" i="1"/>
  <c r="BS24" i="1"/>
  <c r="BR24" i="1"/>
  <c r="BQ24" i="1"/>
  <c r="BP24" i="1"/>
  <c r="BO24" i="1"/>
  <c r="BN24" i="1"/>
  <c r="BM24" i="1"/>
  <c r="BL24" i="1"/>
  <c r="BK24" i="1"/>
  <c r="BJ24" i="1"/>
  <c r="BI24" i="1"/>
  <c r="BH24" i="1"/>
  <c r="BG24" i="1"/>
  <c r="BF24" i="1"/>
  <c r="BE24" i="1"/>
  <c r="BD24" i="1"/>
  <c r="BC24" i="1"/>
  <c r="BB24" i="1"/>
  <c r="BA24" i="1" s="1"/>
  <c r="AD24" i="1"/>
  <c r="DS24" i="1" s="1"/>
  <c r="G24" i="1"/>
  <c r="DR24" i="1" s="1"/>
  <c r="DR23" i="1"/>
  <c r="DP23" i="1"/>
  <c r="DO23" i="1"/>
  <c r="DN23" i="1"/>
  <c r="DL23" i="1"/>
  <c r="DK23" i="1"/>
  <c r="DJ23" i="1"/>
  <c r="DI23" i="1"/>
  <c r="DH23" i="1"/>
  <c r="DG23" i="1"/>
  <c r="DF23" i="1"/>
  <c r="DE23" i="1"/>
  <c r="DD23" i="1"/>
  <c r="DC23" i="1"/>
  <c r="DB23" i="1"/>
  <c r="DA23" i="1"/>
  <c r="CZ23" i="1"/>
  <c r="CY23" i="1"/>
  <c r="CX23" i="1"/>
  <c r="CW23" i="1"/>
  <c r="CV23" i="1"/>
  <c r="CP23" i="1"/>
  <c r="BV23" i="1"/>
  <c r="BU23" i="1"/>
  <c r="BT23" i="1"/>
  <c r="BR23" i="1"/>
  <c r="BQ23" i="1"/>
  <c r="BP23" i="1"/>
  <c r="BO23" i="1"/>
  <c r="BN23" i="1"/>
  <c r="BM23" i="1"/>
  <c r="BL23" i="1"/>
  <c r="BK23" i="1"/>
  <c r="BJ23" i="1"/>
  <c r="BI23" i="1"/>
  <c r="BH23" i="1"/>
  <c r="BG23" i="1"/>
  <c r="BF23" i="1"/>
  <c r="BE23" i="1"/>
  <c r="BD23" i="1"/>
  <c r="BC23" i="1"/>
  <c r="BB23" i="1"/>
  <c r="AV23" i="1"/>
  <c r="G23" i="1"/>
  <c r="DR22" i="1"/>
  <c r="DP22" i="1"/>
  <c r="DO22" i="1"/>
  <c r="DN22" i="1"/>
  <c r="DL22" i="1"/>
  <c r="DK22" i="1"/>
  <c r="DJ22" i="1"/>
  <c r="DI22" i="1"/>
  <c r="DH22" i="1"/>
  <c r="DG22" i="1"/>
  <c r="DF22" i="1"/>
  <c r="DE22" i="1"/>
  <c r="DD22" i="1"/>
  <c r="DC22" i="1"/>
  <c r="DB22" i="1"/>
  <c r="DA22" i="1"/>
  <c r="CZ22" i="1"/>
  <c r="CY22" i="1"/>
  <c r="CW22" i="1"/>
  <c r="CV22" i="1"/>
  <c r="CP22" i="1"/>
  <c r="CA22" i="1"/>
  <c r="BV22" i="1"/>
  <c r="BU22" i="1"/>
  <c r="BT22" i="1"/>
  <c r="BR22" i="1"/>
  <c r="BQ22" i="1"/>
  <c r="BP22" i="1"/>
  <c r="BO22" i="1"/>
  <c r="BN22" i="1"/>
  <c r="BM22" i="1"/>
  <c r="BL22" i="1"/>
  <c r="BK22" i="1"/>
  <c r="BJ22" i="1"/>
  <c r="BI22" i="1"/>
  <c r="BH22" i="1"/>
  <c r="BG22" i="1"/>
  <c r="BF22" i="1"/>
  <c r="BE22" i="1"/>
  <c r="BC22" i="1"/>
  <c r="BB22" i="1"/>
  <c r="AV22" i="1"/>
  <c r="BS22" i="1" s="1"/>
  <c r="AG22" i="1"/>
  <c r="AD22" i="1" s="1"/>
  <c r="G22" i="1"/>
  <c r="DP21" i="1"/>
  <c r="DO21" i="1"/>
  <c r="DN21" i="1"/>
  <c r="DM21" i="1"/>
  <c r="DL21" i="1"/>
  <c r="DJ21" i="1"/>
  <c r="DI21" i="1"/>
  <c r="DH21" i="1"/>
  <c r="DG21" i="1"/>
  <c r="DF21" i="1"/>
  <c r="DE21" i="1"/>
  <c r="DD21" i="1"/>
  <c r="DC21" i="1"/>
  <c r="DB21" i="1"/>
  <c r="DA21" i="1"/>
  <c r="CZ21" i="1"/>
  <c r="CY21" i="1"/>
  <c r="CW21" i="1"/>
  <c r="CN21" i="1"/>
  <c r="DK21" i="1" s="1"/>
  <c r="CA21" i="1"/>
  <c r="CX21" i="1" s="1"/>
  <c r="BY21" i="1"/>
  <c r="BV21" i="1"/>
  <c r="BU21" i="1"/>
  <c r="BT21" i="1"/>
  <c r="BS21" i="1"/>
  <c r="BR21" i="1"/>
  <c r="BQ21" i="1"/>
  <c r="BP21" i="1"/>
  <c r="BO21" i="1"/>
  <c r="BN21" i="1"/>
  <c r="BM21" i="1"/>
  <c r="BL21" i="1"/>
  <c r="BK21" i="1"/>
  <c r="BJ21" i="1"/>
  <c r="BI21" i="1"/>
  <c r="BH21" i="1"/>
  <c r="BG21" i="1"/>
  <c r="BF21" i="1"/>
  <c r="BE21" i="1"/>
  <c r="BC21" i="1"/>
  <c r="AT21" i="1"/>
  <c r="AG21" i="1"/>
  <c r="AF21" i="1"/>
  <c r="AE21" i="1"/>
  <c r="BB21" i="1" s="1"/>
  <c r="G21" i="1"/>
  <c r="DR21" i="1" s="1"/>
  <c r="DP20" i="1"/>
  <c r="DO20" i="1"/>
  <c r="DN20" i="1"/>
  <c r="DL20" i="1"/>
  <c r="DK20" i="1"/>
  <c r="DJ20" i="1"/>
  <c r="DI20" i="1"/>
  <c r="DH20" i="1"/>
  <c r="DG20" i="1"/>
  <c r="DF20" i="1"/>
  <c r="DE20" i="1"/>
  <c r="DD20" i="1"/>
  <c r="DC20" i="1"/>
  <c r="DB20" i="1"/>
  <c r="DA20" i="1"/>
  <c r="CZ20" i="1"/>
  <c r="CY20" i="1"/>
  <c r="CX20" i="1"/>
  <c r="CP20" i="1"/>
  <c r="DM20" i="1" s="1"/>
  <c r="CA20" i="1"/>
  <c r="BZ20" i="1"/>
  <c r="BY20" i="1"/>
  <c r="CV20" i="1" s="1"/>
  <c r="BV20" i="1"/>
  <c r="BU20" i="1"/>
  <c r="BT20" i="1"/>
  <c r="BR20" i="1"/>
  <c r="BQ20" i="1"/>
  <c r="BP20" i="1"/>
  <c r="BO20" i="1"/>
  <c r="BN20" i="1"/>
  <c r="BM20" i="1"/>
  <c r="BL20" i="1"/>
  <c r="BK20" i="1"/>
  <c r="BJ20" i="1"/>
  <c r="BI20" i="1"/>
  <c r="BH20" i="1"/>
  <c r="BG20" i="1"/>
  <c r="BF20" i="1"/>
  <c r="BE20" i="1"/>
  <c r="BB20" i="1"/>
  <c r="AV20" i="1"/>
  <c r="AG20" i="1"/>
  <c r="BD20" i="1" s="1"/>
  <c r="AF20" i="1"/>
  <c r="AE20" i="1"/>
  <c r="Y20" i="1"/>
  <c r="I20" i="1"/>
  <c r="BC20" i="1" s="1"/>
  <c r="DO19" i="1"/>
  <c r="DN19" i="1"/>
  <c r="DL19" i="1"/>
  <c r="DK19" i="1"/>
  <c r="DJ19" i="1"/>
  <c r="DI19" i="1"/>
  <c r="DH19" i="1"/>
  <c r="DG19" i="1"/>
  <c r="DF19" i="1"/>
  <c r="DE19" i="1"/>
  <c r="DD19" i="1"/>
  <c r="DC19" i="1"/>
  <c r="DB19" i="1"/>
  <c r="DA19" i="1"/>
  <c r="CY19" i="1"/>
  <c r="CX19" i="1"/>
  <c r="CW19" i="1"/>
  <c r="CV19" i="1"/>
  <c r="CS19" i="1"/>
  <c r="CP19" i="1"/>
  <c r="CC19" i="1"/>
  <c r="CC133" i="1" s="1"/>
  <c r="BU19" i="1"/>
  <c r="BT19" i="1"/>
  <c r="BR19" i="1"/>
  <c r="BQ19" i="1"/>
  <c r="BP19" i="1"/>
  <c r="BO19" i="1"/>
  <c r="BN19" i="1"/>
  <c r="BM19" i="1"/>
  <c r="BL19" i="1"/>
  <c r="BK19" i="1"/>
  <c r="BI19" i="1"/>
  <c r="BH19" i="1"/>
  <c r="BG19" i="1"/>
  <c r="BF19" i="1"/>
  <c r="BE19" i="1"/>
  <c r="BD19" i="1"/>
  <c r="BC19" i="1"/>
  <c r="BB19" i="1"/>
  <c r="AY19" i="1"/>
  <c r="AV19" i="1"/>
  <c r="AN19" i="1"/>
  <c r="AN133" i="1" s="1"/>
  <c r="AM19" i="1"/>
  <c r="BJ19" i="1" s="1"/>
  <c r="AL19" i="1"/>
  <c r="AL133" i="1" s="1"/>
  <c r="AI19" i="1"/>
  <c r="AB19" i="1"/>
  <c r="Y19" i="1"/>
  <c r="DP18" i="1"/>
  <c r="DO18" i="1"/>
  <c r="DN18" i="1"/>
  <c r="DM18" i="1"/>
  <c r="DL18" i="1"/>
  <c r="DK18" i="1"/>
  <c r="DJ18" i="1"/>
  <c r="DI18" i="1"/>
  <c r="DH18" i="1"/>
  <c r="DG18" i="1"/>
  <c r="DF18" i="1"/>
  <c r="DE18" i="1"/>
  <c r="DD18" i="1"/>
  <c r="DC18" i="1"/>
  <c r="DB18" i="1"/>
  <c r="DA18" i="1"/>
  <c r="CZ18" i="1"/>
  <c r="CY18" i="1"/>
  <c r="CX18" i="1"/>
  <c r="CW18" i="1"/>
  <c r="CV18" i="1"/>
  <c r="BX18" i="1"/>
  <c r="BV18" i="1"/>
  <c r="BU18" i="1"/>
  <c r="BT18" i="1"/>
  <c r="BS18" i="1"/>
  <c r="BR18" i="1"/>
  <c r="BQ18" i="1"/>
  <c r="BP18" i="1"/>
  <c r="BO18" i="1"/>
  <c r="BN18" i="1"/>
  <c r="BM18" i="1"/>
  <c r="BL18" i="1"/>
  <c r="BK18" i="1"/>
  <c r="BJ18" i="1"/>
  <c r="BI18" i="1"/>
  <c r="BH18" i="1"/>
  <c r="BG18" i="1"/>
  <c r="BF18" i="1"/>
  <c r="BE18" i="1"/>
  <c r="BD18" i="1"/>
  <c r="BC18" i="1"/>
  <c r="BB18" i="1"/>
  <c r="AD18" i="1"/>
  <c r="G18" i="1"/>
  <c r="DP17" i="1"/>
  <c r="DO17" i="1"/>
  <c r="DN17" i="1"/>
  <c r="DM17" i="1"/>
  <c r="DL17" i="1"/>
  <c r="DJ17" i="1"/>
  <c r="DI17" i="1"/>
  <c r="DH17" i="1"/>
  <c r="DG17" i="1"/>
  <c r="DF17" i="1"/>
  <c r="DE17" i="1"/>
  <c r="DD17" i="1"/>
  <c r="DC17" i="1"/>
  <c r="DB17" i="1"/>
  <c r="DA17" i="1"/>
  <c r="CZ17" i="1"/>
  <c r="CY17" i="1"/>
  <c r="CX17" i="1"/>
  <c r="CW17" i="1"/>
  <c r="CV17" i="1"/>
  <c r="CN17" i="1"/>
  <c r="DK17" i="1" s="1"/>
  <c r="CU17" i="1" s="1"/>
  <c r="BX17" i="1"/>
  <c r="BV17" i="1"/>
  <c r="BU17" i="1"/>
  <c r="BT17" i="1"/>
  <c r="BS17" i="1"/>
  <c r="BR17" i="1"/>
  <c r="BP17" i="1"/>
  <c r="BO17" i="1"/>
  <c r="BN17" i="1"/>
  <c r="BM17" i="1"/>
  <c r="BL17" i="1"/>
  <c r="BK17" i="1"/>
  <c r="BJ17" i="1"/>
  <c r="BI17" i="1"/>
  <c r="BH17" i="1"/>
  <c r="BG17" i="1"/>
  <c r="BF17" i="1"/>
  <c r="BE17" i="1"/>
  <c r="BD17" i="1"/>
  <c r="BC17" i="1"/>
  <c r="BB17" i="1"/>
  <c r="AT17" i="1"/>
  <c r="AD17" i="1" s="1"/>
  <c r="G17" i="1"/>
  <c r="DP16" i="1"/>
  <c r="DO16" i="1"/>
  <c r="DN16" i="1"/>
  <c r="DM16" i="1"/>
  <c r="DL16" i="1"/>
  <c r="DJ16" i="1"/>
  <c r="DI16" i="1"/>
  <c r="DH16" i="1"/>
  <c r="DG16" i="1"/>
  <c r="DF16" i="1"/>
  <c r="DE16" i="1"/>
  <c r="DD16" i="1"/>
  <c r="DC16" i="1"/>
  <c r="DB16" i="1"/>
  <c r="DA16" i="1"/>
  <c r="CZ16" i="1"/>
  <c r="CY16" i="1"/>
  <c r="CX16" i="1"/>
  <c r="CV16" i="1"/>
  <c r="CN16" i="1"/>
  <c r="CN131" i="1" s="1"/>
  <c r="BZ16" i="1"/>
  <c r="CW16" i="1" s="1"/>
  <c r="BV16" i="1"/>
  <c r="BU16" i="1"/>
  <c r="BT16" i="1"/>
  <c r="BS16" i="1"/>
  <c r="BR16" i="1"/>
  <c r="BP16" i="1"/>
  <c r="BO16" i="1"/>
  <c r="BN16" i="1"/>
  <c r="BM16" i="1"/>
  <c r="BL16" i="1"/>
  <c r="BK16" i="1"/>
  <c r="BJ16" i="1"/>
  <c r="BI16" i="1"/>
  <c r="BH16" i="1"/>
  <c r="BG16" i="1"/>
  <c r="BF16" i="1"/>
  <c r="BE16" i="1"/>
  <c r="BD16" i="1"/>
  <c r="BB16" i="1"/>
  <c r="AT16" i="1"/>
  <c r="AF16" i="1"/>
  <c r="G16" i="1"/>
  <c r="DR16" i="1" s="1"/>
  <c r="DP15" i="1"/>
  <c r="DO15" i="1"/>
  <c r="DN15" i="1"/>
  <c r="DM15" i="1"/>
  <c r="DL15" i="1"/>
  <c r="DK15" i="1"/>
  <c r="DJ15" i="1"/>
  <c r="DI15" i="1"/>
  <c r="DH15" i="1"/>
  <c r="DG15" i="1"/>
  <c r="DF15" i="1"/>
  <c r="DE15" i="1"/>
  <c r="DD15" i="1"/>
  <c r="DC15" i="1"/>
  <c r="DB15" i="1"/>
  <c r="DA15" i="1"/>
  <c r="CZ15" i="1"/>
  <c r="CY15" i="1"/>
  <c r="CX15" i="1"/>
  <c r="CW15" i="1"/>
  <c r="CV15" i="1"/>
  <c r="CS15" i="1"/>
  <c r="BZ15" i="1" s="1"/>
  <c r="BX15" i="1"/>
  <c r="BW15" i="1" s="1"/>
  <c r="CT15" i="1" s="1"/>
  <c r="BU15" i="1"/>
  <c r="BT15" i="1"/>
  <c r="BS15" i="1"/>
  <c r="BR15" i="1"/>
  <c r="BQ15" i="1"/>
  <c r="BP15" i="1"/>
  <c r="BO15" i="1"/>
  <c r="BN15" i="1"/>
  <c r="BM15" i="1"/>
  <c r="BL15" i="1"/>
  <c r="BK15" i="1"/>
  <c r="BJ15" i="1"/>
  <c r="BI15" i="1"/>
  <c r="BH15" i="1"/>
  <c r="BG15" i="1"/>
  <c r="BF15" i="1"/>
  <c r="BE15" i="1"/>
  <c r="BD15" i="1"/>
  <c r="BB15" i="1"/>
  <c r="AY15" i="1"/>
  <c r="AF15" i="1"/>
  <c r="AB15" i="1"/>
  <c r="AB131" i="1" s="1"/>
  <c r="I15" i="1"/>
  <c r="I131" i="1" s="1"/>
  <c r="G15" i="1"/>
  <c r="DR15" i="1" s="1"/>
  <c r="DR14" i="1"/>
  <c r="DP14" i="1"/>
  <c r="DO14" i="1"/>
  <c r="DN14" i="1"/>
  <c r="DM14" i="1"/>
  <c r="DK14" i="1"/>
  <c r="DJ14" i="1"/>
  <c r="DJ131" i="1" s="1"/>
  <c r="DI14" i="1"/>
  <c r="DI131" i="1" s="1"/>
  <c r="DH14" i="1"/>
  <c r="DG14" i="1"/>
  <c r="DF14" i="1"/>
  <c r="DE14" i="1"/>
  <c r="DD14" i="1"/>
  <c r="DC14" i="1"/>
  <c r="DB14" i="1"/>
  <c r="DB131" i="1" s="1"/>
  <c r="DA14" i="1"/>
  <c r="DA131" i="1" s="1"/>
  <c r="CZ14" i="1"/>
  <c r="CY14" i="1"/>
  <c r="CX14" i="1"/>
  <c r="CV14" i="1"/>
  <c r="CO14" i="1"/>
  <c r="BZ14" i="1"/>
  <c r="BV14" i="1"/>
  <c r="BU14" i="1"/>
  <c r="BT14" i="1"/>
  <c r="BS14" i="1"/>
  <c r="BQ14" i="1"/>
  <c r="BP14" i="1"/>
  <c r="BO14" i="1"/>
  <c r="BN14" i="1"/>
  <c r="BM14" i="1"/>
  <c r="BL14" i="1"/>
  <c r="BK14" i="1"/>
  <c r="BJ14" i="1"/>
  <c r="BJ131" i="1" s="1"/>
  <c r="BI14" i="1"/>
  <c r="BH14" i="1"/>
  <c r="BG14" i="1"/>
  <c r="BF14" i="1"/>
  <c r="BE14" i="1"/>
  <c r="BD14" i="1"/>
  <c r="BC14" i="1"/>
  <c r="BB14" i="1"/>
  <c r="AU14" i="1"/>
  <c r="AF14" i="1"/>
  <c r="G14" i="1"/>
  <c r="DP13" i="1"/>
  <c r="DO13" i="1"/>
  <c r="DN13" i="1"/>
  <c r="DM13" i="1"/>
  <c r="DL13" i="1"/>
  <c r="DK13" i="1"/>
  <c r="DJ13" i="1"/>
  <c r="DI13" i="1"/>
  <c r="DH13" i="1"/>
  <c r="DG13" i="1"/>
  <c r="DF13" i="1"/>
  <c r="DE13" i="1"/>
  <c r="DD13" i="1"/>
  <c r="DC13" i="1"/>
  <c r="DB13" i="1"/>
  <c r="DA13" i="1"/>
  <c r="CZ13" i="1"/>
  <c r="CY13" i="1"/>
  <c r="CX13" i="1"/>
  <c r="CW13" i="1"/>
  <c r="CV13" i="1"/>
  <c r="CU13" i="1" s="1"/>
  <c r="DT13" i="1" s="1"/>
  <c r="BX13" i="1"/>
  <c r="BV13" i="1"/>
  <c r="BU13" i="1"/>
  <c r="BT13" i="1"/>
  <c r="BS13" i="1"/>
  <c r="BR13" i="1"/>
  <c r="BQ13" i="1"/>
  <c r="BP13" i="1"/>
  <c r="BO13" i="1"/>
  <c r="BN13" i="1"/>
  <c r="BM13" i="1"/>
  <c r="BL13" i="1"/>
  <c r="BK13" i="1"/>
  <c r="BJ13" i="1"/>
  <c r="BI13" i="1"/>
  <c r="BH13" i="1"/>
  <c r="BG13" i="1"/>
  <c r="BF13" i="1"/>
  <c r="BE13" i="1"/>
  <c r="BD13" i="1"/>
  <c r="BC13" i="1"/>
  <c r="BB13" i="1"/>
  <c r="AD13" i="1"/>
  <c r="G13" i="1"/>
  <c r="DR13" i="1" s="1"/>
  <c r="DR12" i="1"/>
  <c r="DP12" i="1"/>
  <c r="DO12" i="1"/>
  <c r="DN12" i="1"/>
  <c r="DM12" i="1"/>
  <c r="DL12" i="1"/>
  <c r="DK12" i="1"/>
  <c r="DJ12" i="1"/>
  <c r="DI12" i="1"/>
  <c r="DH12" i="1"/>
  <c r="DG12" i="1"/>
  <c r="DF12" i="1"/>
  <c r="DE12" i="1"/>
  <c r="DD12" i="1"/>
  <c r="DC12" i="1"/>
  <c r="DB12" i="1"/>
  <c r="DA12" i="1"/>
  <c r="CU12" i="1" s="1"/>
  <c r="CZ12" i="1"/>
  <c r="CY12" i="1"/>
  <c r="CX12" i="1"/>
  <c r="CW12" i="1"/>
  <c r="CV12" i="1"/>
  <c r="BX12" i="1"/>
  <c r="BV12" i="1"/>
  <c r="BU12" i="1"/>
  <c r="BT12" i="1"/>
  <c r="BS12" i="1"/>
  <c r="BR12" i="1"/>
  <c r="BQ12" i="1"/>
  <c r="BP12" i="1"/>
  <c r="BO12" i="1"/>
  <c r="BN12" i="1"/>
  <c r="BM12" i="1"/>
  <c r="BL12" i="1"/>
  <c r="BK12" i="1"/>
  <c r="BJ12" i="1"/>
  <c r="BI12" i="1"/>
  <c r="BH12" i="1"/>
  <c r="BG12" i="1"/>
  <c r="BF12" i="1"/>
  <c r="BE12" i="1"/>
  <c r="BD12" i="1"/>
  <c r="BC12" i="1"/>
  <c r="BB12" i="1"/>
  <c r="BA12" i="1"/>
  <c r="DS12" i="1" s="1"/>
  <c r="AD12" i="1"/>
  <c r="AC12" i="1" s="1"/>
  <c r="AZ12" i="1" s="1"/>
  <c r="G12" i="1"/>
  <c r="DR11" i="1"/>
  <c r="DP11" i="1"/>
  <c r="DO11" i="1"/>
  <c r="DN11" i="1"/>
  <c r="DM11" i="1"/>
  <c r="DL11" i="1"/>
  <c r="DK11" i="1"/>
  <c r="DJ11" i="1"/>
  <c r="DI11" i="1"/>
  <c r="DH11" i="1"/>
  <c r="DG11" i="1"/>
  <c r="DF11" i="1"/>
  <c r="DE11" i="1"/>
  <c r="DD11" i="1"/>
  <c r="DC11" i="1"/>
  <c r="DB11" i="1"/>
  <c r="DA11" i="1"/>
  <c r="CZ11" i="1"/>
  <c r="CY11" i="1"/>
  <c r="CX11" i="1"/>
  <c r="CW11" i="1"/>
  <c r="CV11" i="1"/>
  <c r="BX11" i="1"/>
  <c r="BW11" i="1"/>
  <c r="CT11" i="1" s="1"/>
  <c r="BV11" i="1"/>
  <c r="BU11" i="1"/>
  <c r="BT11" i="1"/>
  <c r="BS11" i="1"/>
  <c r="BR11" i="1"/>
  <c r="BQ11" i="1"/>
  <c r="BP11" i="1"/>
  <c r="BO11" i="1"/>
  <c r="BN11" i="1"/>
  <c r="BM11" i="1"/>
  <c r="BL11" i="1"/>
  <c r="BK11" i="1"/>
  <c r="BJ11" i="1"/>
  <c r="BI11" i="1"/>
  <c r="BH11" i="1"/>
  <c r="BG11" i="1"/>
  <c r="BF11" i="1"/>
  <c r="BA11" i="1" s="1"/>
  <c r="BE11" i="1"/>
  <c r="BD11" i="1"/>
  <c r="BC11" i="1"/>
  <c r="BB11" i="1"/>
  <c r="AD11" i="1"/>
  <c r="AC11" i="1"/>
  <c r="AZ11" i="1" s="1"/>
  <c r="G11" i="1"/>
  <c r="DP10" i="1"/>
  <c r="DO10" i="1"/>
  <c r="DN10" i="1"/>
  <c r="DM10" i="1"/>
  <c r="DL10" i="1"/>
  <c r="DK10" i="1"/>
  <c r="DJ10" i="1"/>
  <c r="DI10" i="1"/>
  <c r="DH10" i="1"/>
  <c r="DG10" i="1"/>
  <c r="DF10" i="1"/>
  <c r="DE10" i="1"/>
  <c r="DD10" i="1"/>
  <c r="DC10" i="1"/>
  <c r="DB10" i="1"/>
  <c r="DA10" i="1"/>
  <c r="CZ10" i="1"/>
  <c r="CY10" i="1"/>
  <c r="CX10" i="1"/>
  <c r="CW10" i="1"/>
  <c r="CV10" i="1"/>
  <c r="CU10" i="1" s="1"/>
  <c r="BX10" i="1"/>
  <c r="BV10" i="1"/>
  <c r="BU10" i="1"/>
  <c r="BT10" i="1"/>
  <c r="BS10" i="1"/>
  <c r="BR10" i="1"/>
  <c r="BQ10" i="1"/>
  <c r="BP10" i="1"/>
  <c r="BO10" i="1"/>
  <c r="BN10" i="1"/>
  <c r="BM10" i="1"/>
  <c r="BL10" i="1"/>
  <c r="BK10" i="1"/>
  <c r="BJ10" i="1"/>
  <c r="BI10" i="1"/>
  <c r="BH10" i="1"/>
  <c r="BG10" i="1"/>
  <c r="BF10" i="1"/>
  <c r="BE10" i="1"/>
  <c r="BD10" i="1"/>
  <c r="BA10" i="1" s="1"/>
  <c r="BC10" i="1"/>
  <c r="BB10" i="1"/>
  <c r="AD10" i="1"/>
  <c r="G10" i="1"/>
  <c r="DO9" i="1"/>
  <c r="DN9" i="1"/>
  <c r="DM9" i="1"/>
  <c r="DL9" i="1"/>
  <c r="DK9" i="1"/>
  <c r="DJ9" i="1"/>
  <c r="DI9" i="1"/>
  <c r="DH9" i="1"/>
  <c r="DG9" i="1"/>
  <c r="DF9" i="1"/>
  <c r="DE9" i="1"/>
  <c r="DD9" i="1"/>
  <c r="DC9" i="1"/>
  <c r="DB9" i="1"/>
  <c r="DA9" i="1"/>
  <c r="CZ9" i="1"/>
  <c r="CY9" i="1"/>
  <c r="CX9" i="1"/>
  <c r="CW9" i="1"/>
  <c r="CV9" i="1"/>
  <c r="CS9" i="1"/>
  <c r="BX9" i="1" s="1"/>
  <c r="BU9" i="1"/>
  <c r="BT9" i="1"/>
  <c r="BS9" i="1"/>
  <c r="BR9" i="1"/>
  <c r="BQ9" i="1"/>
  <c r="BP9" i="1"/>
  <c r="BO9" i="1"/>
  <c r="BN9" i="1"/>
  <c r="BM9" i="1"/>
  <c r="BL9" i="1"/>
  <c r="BK9" i="1"/>
  <c r="BJ9" i="1"/>
  <c r="BI9" i="1"/>
  <c r="BH9" i="1"/>
  <c r="BG9" i="1"/>
  <c r="BF9" i="1"/>
  <c r="BE9" i="1"/>
  <c r="BD9" i="1"/>
  <c r="BC9" i="1"/>
  <c r="BB9" i="1"/>
  <c r="AY9" i="1"/>
  <c r="AD9" i="1"/>
  <c r="AB9" i="1"/>
  <c r="G9" i="1"/>
  <c r="DP8" i="1"/>
  <c r="DO8" i="1"/>
  <c r="DN8" i="1"/>
  <c r="DM8" i="1"/>
  <c r="DL8" i="1"/>
  <c r="DK8" i="1"/>
  <c r="DJ8" i="1"/>
  <c r="DI8" i="1"/>
  <c r="DH8" i="1"/>
  <c r="DG8" i="1"/>
  <c r="DF8" i="1"/>
  <c r="DE8" i="1"/>
  <c r="DD8" i="1"/>
  <c r="DC8" i="1"/>
  <c r="DB8" i="1"/>
  <c r="DA8" i="1"/>
  <c r="CZ8" i="1"/>
  <c r="CY8" i="1"/>
  <c r="CX8" i="1"/>
  <c r="CV8" i="1"/>
  <c r="BZ8" i="1"/>
  <c r="BX8" i="1" s="1"/>
  <c r="BV8" i="1"/>
  <c r="BU8" i="1"/>
  <c r="BT8" i="1"/>
  <c r="BS8" i="1"/>
  <c r="BR8" i="1"/>
  <c r="BQ8" i="1"/>
  <c r="BP8" i="1"/>
  <c r="BO8" i="1"/>
  <c r="BN8" i="1"/>
  <c r="BM8" i="1"/>
  <c r="BL8" i="1"/>
  <c r="BK8" i="1"/>
  <c r="BJ8" i="1"/>
  <c r="BI8" i="1"/>
  <c r="BH8" i="1"/>
  <c r="BG8" i="1"/>
  <c r="BF8" i="1"/>
  <c r="BE8" i="1"/>
  <c r="BD8" i="1"/>
  <c r="BB8" i="1"/>
  <c r="AF8" i="1"/>
  <c r="BC8" i="1" s="1"/>
  <c r="BA8" i="1" s="1"/>
  <c r="G8" i="1"/>
  <c r="DR8" i="1" s="1"/>
  <c r="DP7" i="1"/>
  <c r="DO7" i="1"/>
  <c r="DN7" i="1"/>
  <c r="DM7" i="1"/>
  <c r="DL7" i="1"/>
  <c r="DK7" i="1"/>
  <c r="DJ7" i="1"/>
  <c r="DI7" i="1"/>
  <c r="DH7" i="1"/>
  <c r="DG7" i="1"/>
  <c r="DF7" i="1"/>
  <c r="DE7" i="1"/>
  <c r="DD7" i="1"/>
  <c r="DC7" i="1"/>
  <c r="DB7" i="1"/>
  <c r="DA7" i="1"/>
  <c r="CZ7" i="1"/>
  <c r="CY7" i="1"/>
  <c r="CX7" i="1"/>
  <c r="CV7" i="1"/>
  <c r="BZ7" i="1"/>
  <c r="BX7" i="1" s="1"/>
  <c r="BV7" i="1"/>
  <c r="BU7" i="1"/>
  <c r="BT7" i="1"/>
  <c r="BS7" i="1"/>
  <c r="BR7" i="1"/>
  <c r="BQ7" i="1"/>
  <c r="BP7" i="1"/>
  <c r="BO7" i="1"/>
  <c r="BN7" i="1"/>
  <c r="BM7" i="1"/>
  <c r="BL7" i="1"/>
  <c r="BK7" i="1"/>
  <c r="BJ7" i="1"/>
  <c r="BI7" i="1"/>
  <c r="BH7" i="1"/>
  <c r="BG7" i="1"/>
  <c r="BF7" i="1"/>
  <c r="BE7" i="1"/>
  <c r="BD7" i="1"/>
  <c r="BB7" i="1"/>
  <c r="AF7" i="1"/>
  <c r="AD7" i="1" s="1"/>
  <c r="I7" i="1"/>
  <c r="DP6" i="1"/>
  <c r="DO6" i="1"/>
  <c r="DN6" i="1"/>
  <c r="DJ6" i="1"/>
  <c r="DI6" i="1"/>
  <c r="DH6" i="1"/>
  <c r="DG6" i="1"/>
  <c r="DF6" i="1"/>
  <c r="DE6" i="1"/>
  <c r="DD6" i="1"/>
  <c r="DC6" i="1"/>
  <c r="DB6" i="1"/>
  <c r="DA6" i="1"/>
  <c r="CZ6" i="1"/>
  <c r="CY6" i="1"/>
  <c r="CX6" i="1"/>
  <c r="CV6" i="1"/>
  <c r="CP6" i="1"/>
  <c r="DM6" i="1" s="1"/>
  <c r="CO6" i="1"/>
  <c r="DL6" i="1" s="1"/>
  <c r="CN6" i="1"/>
  <c r="DK6" i="1" s="1"/>
  <c r="BZ6" i="1"/>
  <c r="BV6" i="1"/>
  <c r="BU6" i="1"/>
  <c r="BT6" i="1"/>
  <c r="BP6" i="1"/>
  <c r="BO6" i="1"/>
  <c r="BN6" i="1"/>
  <c r="BM6" i="1"/>
  <c r="BL6" i="1"/>
  <c r="BK6" i="1"/>
  <c r="BJ6" i="1"/>
  <c r="BI6" i="1"/>
  <c r="BH6" i="1"/>
  <c r="BG6" i="1"/>
  <c r="BF6" i="1"/>
  <c r="BE6" i="1"/>
  <c r="BD6" i="1"/>
  <c r="BB6" i="1"/>
  <c r="AV6" i="1"/>
  <c r="BS6" i="1" s="1"/>
  <c r="AU6" i="1"/>
  <c r="BR6" i="1" s="1"/>
  <c r="AT6" i="1"/>
  <c r="AF6" i="1"/>
  <c r="I6" i="1"/>
  <c r="G6" i="1" s="1"/>
  <c r="DP5" i="1"/>
  <c r="DO5" i="1"/>
  <c r="DN5" i="1"/>
  <c r="DM5" i="1"/>
  <c r="DK5" i="1"/>
  <c r="DJ5" i="1"/>
  <c r="DI5" i="1"/>
  <c r="DH5" i="1"/>
  <c r="DG5" i="1"/>
  <c r="DF5" i="1"/>
  <c r="DE5" i="1"/>
  <c r="DD5" i="1"/>
  <c r="DD35" i="1" s="1"/>
  <c r="DC5" i="1"/>
  <c r="DB5" i="1"/>
  <c r="DA5" i="1"/>
  <c r="CZ5" i="1"/>
  <c r="CY5" i="1"/>
  <c r="CX5" i="1"/>
  <c r="CV5" i="1"/>
  <c r="BZ5" i="1"/>
  <c r="BX5" i="1" s="1"/>
  <c r="BV5" i="1"/>
  <c r="BU5" i="1"/>
  <c r="BT5" i="1"/>
  <c r="BS5" i="1"/>
  <c r="BQ5" i="1"/>
  <c r="BP5" i="1"/>
  <c r="BO5" i="1"/>
  <c r="BN5" i="1"/>
  <c r="BM5" i="1"/>
  <c r="BL5" i="1"/>
  <c r="BK5" i="1"/>
  <c r="BJ5" i="1"/>
  <c r="BI5" i="1"/>
  <c r="BH5" i="1"/>
  <c r="BG5" i="1"/>
  <c r="BF5" i="1"/>
  <c r="BE5" i="1"/>
  <c r="BD5" i="1"/>
  <c r="BB5" i="1"/>
  <c r="AF5" i="1"/>
  <c r="AD5" i="1"/>
  <c r="X5" i="1"/>
  <c r="DO4" i="1"/>
  <c r="DN4" i="1"/>
  <c r="DM4" i="1"/>
  <c r="DJ4" i="1"/>
  <c r="DI4" i="1"/>
  <c r="DH4" i="1"/>
  <c r="DG4" i="1"/>
  <c r="DF4" i="1"/>
  <c r="DE4" i="1"/>
  <c r="DD4" i="1"/>
  <c r="DC4" i="1"/>
  <c r="DB4" i="1"/>
  <c r="DA4" i="1"/>
  <c r="CZ4" i="1"/>
  <c r="CY4" i="1"/>
  <c r="CX4" i="1"/>
  <c r="CW4" i="1"/>
  <c r="CV4" i="1"/>
  <c r="CS4" i="1"/>
  <c r="CO4" i="1"/>
  <c r="CN4" i="1"/>
  <c r="BU4" i="1"/>
  <c r="BT4" i="1"/>
  <c r="BS4" i="1"/>
  <c r="BP4" i="1"/>
  <c r="BO4" i="1"/>
  <c r="BN4" i="1"/>
  <c r="BM4" i="1"/>
  <c r="BL4" i="1"/>
  <c r="BK4" i="1"/>
  <c r="BJ4" i="1"/>
  <c r="BI4" i="1"/>
  <c r="BH4" i="1"/>
  <c r="BG4" i="1"/>
  <c r="BF4" i="1"/>
  <c r="BE4" i="1"/>
  <c r="BD4" i="1"/>
  <c r="BC4" i="1"/>
  <c r="BB4" i="1"/>
  <c r="AY4" i="1"/>
  <c r="AU4" i="1"/>
  <c r="BR4" i="1" s="1"/>
  <c r="AT4" i="1"/>
  <c r="BQ4" i="1" s="1"/>
  <c r="AB4" i="1"/>
  <c r="G4" i="1"/>
  <c r="DR4" i="1" s="1"/>
  <c r="DK79" i="3" l="1"/>
  <c r="BX79" i="3"/>
  <c r="DT79" i="3" s="1"/>
  <c r="BX15" i="2"/>
  <c r="DT15" i="2" s="1"/>
  <c r="CW15" i="2"/>
  <c r="CU15" i="2" s="1"/>
  <c r="BS20" i="1"/>
  <c r="BV90" i="1"/>
  <c r="BA81" i="2"/>
  <c r="CW7" i="1"/>
  <c r="AY131" i="2"/>
  <c r="CI71" i="2"/>
  <c r="AD89" i="2"/>
  <c r="AI133" i="3"/>
  <c r="AS91" i="3"/>
  <c r="BA56" i="1"/>
  <c r="DS56" i="1" s="1"/>
  <c r="AY131" i="1"/>
  <c r="DP19" i="1"/>
  <c r="CW5" i="1"/>
  <c r="BX19" i="1"/>
  <c r="AD42" i="1"/>
  <c r="AC42" i="1" s="1"/>
  <c r="AZ42" i="1" s="1"/>
  <c r="BZ46" i="1"/>
  <c r="CP91" i="1"/>
  <c r="CU82" i="1"/>
  <c r="BC83" i="1"/>
  <c r="AD86" i="1"/>
  <c r="DS86" i="1" s="1"/>
  <c r="BA102" i="1"/>
  <c r="AD116" i="1"/>
  <c r="DB44" i="2"/>
  <c r="BX51" i="2"/>
  <c r="BA76" i="2"/>
  <c r="BX79" i="2"/>
  <c r="BW79" i="2" s="1"/>
  <c r="CT79" i="2" s="1"/>
  <c r="CU88" i="2"/>
  <c r="AG105" i="2"/>
  <c r="DA129" i="2"/>
  <c r="AD101" i="3"/>
  <c r="AC101" i="3" s="1"/>
  <c r="AZ101" i="3" s="1"/>
  <c r="AM35" i="3"/>
  <c r="BX6" i="1"/>
  <c r="AD8" i="1"/>
  <c r="DS8" i="1" s="1"/>
  <c r="CW8" i="1"/>
  <c r="CU8" i="1" s="1"/>
  <c r="DT8" i="1" s="1"/>
  <c r="DT17" i="1"/>
  <c r="AD19" i="1"/>
  <c r="AL35" i="1"/>
  <c r="CW39" i="1"/>
  <c r="AD41" i="1"/>
  <c r="AD58" i="1"/>
  <c r="CX67" i="1"/>
  <c r="BZ69" i="1"/>
  <c r="CW69" i="1" s="1"/>
  <c r="CU69" i="1" s="1"/>
  <c r="BT98" i="1"/>
  <c r="BA98" i="1" s="1"/>
  <c r="BV113" i="1"/>
  <c r="BX8" i="2"/>
  <c r="BC27" i="3"/>
  <c r="BA27" i="3" s="1"/>
  <c r="BX76" i="3"/>
  <c r="BW76" i="3" s="1"/>
  <c r="BX20" i="1"/>
  <c r="DP52" i="1"/>
  <c r="BV54" i="1"/>
  <c r="BA54" i="1" s="1"/>
  <c r="DS54" i="1" s="1"/>
  <c r="BX59" i="1"/>
  <c r="BX61" i="1"/>
  <c r="AD102" i="1"/>
  <c r="AC102" i="1" s="1"/>
  <c r="AZ102" i="1" s="1"/>
  <c r="BX22" i="2"/>
  <c r="AD40" i="2"/>
  <c r="AD42" i="2"/>
  <c r="DK80" i="2"/>
  <c r="AD81" i="2"/>
  <c r="AC81" i="2" s="1"/>
  <c r="AZ81" i="2" s="1"/>
  <c r="CP95" i="2"/>
  <c r="BX115" i="2"/>
  <c r="BX26" i="1"/>
  <c r="AD67" i="1"/>
  <c r="AC67" i="1" s="1"/>
  <c r="AZ67" i="1" s="1"/>
  <c r="BX82" i="1"/>
  <c r="BW82" i="1" s="1"/>
  <c r="CT82" i="1" s="1"/>
  <c r="BX89" i="1"/>
  <c r="AN129" i="1"/>
  <c r="AU129" i="2"/>
  <c r="AD112" i="2"/>
  <c r="CX114" i="2"/>
  <c r="BC119" i="2"/>
  <c r="BA119" i="2" s="1"/>
  <c r="DS119" i="2" s="1"/>
  <c r="BX85" i="3"/>
  <c r="DT85" i="3" s="1"/>
  <c r="CP96" i="1"/>
  <c r="DM96" i="1" s="1"/>
  <c r="AD110" i="2"/>
  <c r="AD28" i="1"/>
  <c r="AC28" i="1" s="1"/>
  <c r="AZ28" i="1" s="1"/>
  <c r="BC82" i="1"/>
  <c r="BA82" i="1" s="1"/>
  <c r="DS82" i="1" s="1"/>
  <c r="BF87" i="1"/>
  <c r="BF91" i="1" s="1"/>
  <c r="AY129" i="1"/>
  <c r="BU48" i="2"/>
  <c r="AD88" i="1"/>
  <c r="AC88" i="1" s="1"/>
  <c r="AZ88" i="1" s="1"/>
  <c r="AD117" i="1"/>
  <c r="AC117" i="1" s="1"/>
  <c r="AZ117" i="1" s="1"/>
  <c r="AD101" i="2"/>
  <c r="AN129" i="2"/>
  <c r="BX44" i="3"/>
  <c r="DT44" i="3" s="1"/>
  <c r="BA20" i="1"/>
  <c r="CU26" i="1"/>
  <c r="AD115" i="1"/>
  <c r="DK85" i="2"/>
  <c r="BY105" i="2"/>
  <c r="DB108" i="2"/>
  <c r="BV47" i="3"/>
  <c r="BA47" i="3" s="1"/>
  <c r="AD47" i="3"/>
  <c r="AD119" i="1"/>
  <c r="BC119" i="1"/>
  <c r="BA119" i="1" s="1"/>
  <c r="DS119" i="1" s="1"/>
  <c r="AT35" i="2"/>
  <c r="BQ33" i="2"/>
  <c r="CX40" i="2"/>
  <c r="CU40" i="2" s="1"/>
  <c r="DT40" i="2" s="1"/>
  <c r="BX40" i="2"/>
  <c r="BW40" i="2" s="1"/>
  <c r="CT40" i="2" s="1"/>
  <c r="AD53" i="2"/>
  <c r="DB58" i="2"/>
  <c r="DM60" i="2"/>
  <c r="CU60" i="2" s="1"/>
  <c r="BX60" i="2"/>
  <c r="BW60" i="2" s="1"/>
  <c r="CT60" i="2" s="1"/>
  <c r="AD67" i="2"/>
  <c r="AC67" i="2" s="1"/>
  <c r="AZ67" i="2" s="1"/>
  <c r="BD67" i="2"/>
  <c r="BA67" i="2" s="1"/>
  <c r="BC26" i="3"/>
  <c r="BA26" i="3" s="1"/>
  <c r="AD26" i="3"/>
  <c r="AC26" i="3" s="1"/>
  <c r="AZ26" i="3" s="1"/>
  <c r="CW64" i="1"/>
  <c r="CU64" i="1" s="1"/>
  <c r="DT64" i="1" s="1"/>
  <c r="CV99" i="1"/>
  <c r="CU99" i="1" s="1"/>
  <c r="BX99" i="1"/>
  <c r="BW99" i="1" s="1"/>
  <c r="CT99" i="1" s="1"/>
  <c r="BD66" i="1"/>
  <c r="AD66" i="1"/>
  <c r="AC66" i="1" s="1"/>
  <c r="AZ66" i="1" s="1"/>
  <c r="BC76" i="1"/>
  <c r="BA76" i="1" s="1"/>
  <c r="DS76" i="1" s="1"/>
  <c r="BA17" i="2"/>
  <c r="AI133" i="2"/>
  <c r="BF19" i="2"/>
  <c r="BD22" i="3"/>
  <c r="BA22" i="3" s="1"/>
  <c r="AD22" i="3"/>
  <c r="BH43" i="3"/>
  <c r="AD43" i="3"/>
  <c r="BS23" i="1"/>
  <c r="BA23" i="1" s="1"/>
  <c r="DS23" i="1" s="1"/>
  <c r="AD23" i="1"/>
  <c r="AC23" i="1" s="1"/>
  <c r="AZ23" i="1" s="1"/>
  <c r="AD74" i="1"/>
  <c r="AC74" i="1" s="1"/>
  <c r="AZ74" i="1" s="1"/>
  <c r="BV74" i="1"/>
  <c r="BA74" i="1" s="1"/>
  <c r="DS74" i="1" s="1"/>
  <c r="BZ123" i="1"/>
  <c r="BZ124" i="1" s="1"/>
  <c r="DP123" i="1"/>
  <c r="DP131" i="1" s="1"/>
  <c r="BW15" i="2"/>
  <c r="CT15" i="2" s="1"/>
  <c r="AL133" i="2"/>
  <c r="BI19" i="2"/>
  <c r="BI35" i="2" s="1"/>
  <c r="AL35" i="2"/>
  <c r="BH58" i="2"/>
  <c r="BA58" i="2" s="1"/>
  <c r="AD58" i="2"/>
  <c r="AD60" i="2"/>
  <c r="AC60" i="2" s="1"/>
  <c r="AZ60" i="2" s="1"/>
  <c r="BS60" i="2"/>
  <c r="BX68" i="2"/>
  <c r="BW68" i="2" s="1"/>
  <c r="CT68" i="2" s="1"/>
  <c r="BS69" i="2"/>
  <c r="AD6" i="1"/>
  <c r="BQ6" i="1"/>
  <c r="DK34" i="1"/>
  <c r="CU34" i="1" s="1"/>
  <c r="DT34" i="1" s="1"/>
  <c r="BX34" i="1"/>
  <c r="CX37" i="1"/>
  <c r="CU37" i="1" s="1"/>
  <c r="BX37" i="1"/>
  <c r="BW37" i="1" s="1"/>
  <c r="CT37" i="1" s="1"/>
  <c r="AD46" i="1"/>
  <c r="AC46" i="1" s="1"/>
  <c r="AZ46" i="1" s="1"/>
  <c r="AD50" i="1"/>
  <c r="CH132" i="1"/>
  <c r="DE52" i="1"/>
  <c r="DE132" i="1" s="1"/>
  <c r="BX108" i="1"/>
  <c r="BX26" i="2"/>
  <c r="CW26" i="2"/>
  <c r="CU26" i="2" s="1"/>
  <c r="AD69" i="2"/>
  <c r="BQ41" i="3"/>
  <c r="BA41" i="3" s="1"/>
  <c r="AD41" i="3"/>
  <c r="AC41" i="3" s="1"/>
  <c r="AZ41" i="3" s="1"/>
  <c r="BC69" i="3"/>
  <c r="AD69" i="3"/>
  <c r="DT76" i="3"/>
  <c r="BT100" i="1"/>
  <c r="BA100" i="1" s="1"/>
  <c r="AD100" i="1"/>
  <c r="AC100" i="1" s="1"/>
  <c r="AZ100" i="1" s="1"/>
  <c r="DB43" i="2"/>
  <c r="CU43" i="2" s="1"/>
  <c r="BX43" i="2"/>
  <c r="BW43" i="2" s="1"/>
  <c r="CT43" i="2" s="1"/>
  <c r="BH43" i="1"/>
  <c r="BA43" i="1" s="1"/>
  <c r="AD43" i="1"/>
  <c r="AC43" i="1" s="1"/>
  <c r="AZ43" i="1" s="1"/>
  <c r="BX47" i="1"/>
  <c r="BW47" i="1" s="1"/>
  <c r="CT47" i="1" s="1"/>
  <c r="DP47" i="1"/>
  <c r="CF132" i="2"/>
  <c r="DC52" i="2"/>
  <c r="DC71" i="2" s="1"/>
  <c r="AD6" i="2"/>
  <c r="AC6" i="2" s="1"/>
  <c r="AZ6" i="2" s="1"/>
  <c r="BR6" i="2"/>
  <c r="AD77" i="2"/>
  <c r="BX83" i="2"/>
  <c r="BW83" i="2" s="1"/>
  <c r="CT83" i="2" s="1"/>
  <c r="BZ15" i="3"/>
  <c r="BX15" i="3" s="1"/>
  <c r="DP15" i="3"/>
  <c r="AD39" i="3"/>
  <c r="BQ17" i="1"/>
  <c r="BA17" i="1" s="1"/>
  <c r="DS17" i="1" s="1"/>
  <c r="AD90" i="3"/>
  <c r="AC90" i="3" s="1"/>
  <c r="AZ90" i="3" s="1"/>
  <c r="BV90" i="3"/>
  <c r="BA90" i="3" s="1"/>
  <c r="CM132" i="1"/>
  <c r="BX57" i="1"/>
  <c r="BW57" i="1" s="1"/>
  <c r="CT57" i="1" s="1"/>
  <c r="CM71" i="1"/>
  <c r="BQ80" i="1"/>
  <c r="CW119" i="1"/>
  <c r="CU119" i="1" s="1"/>
  <c r="BX119" i="1"/>
  <c r="BW119" i="1" s="1"/>
  <c r="CT119" i="1" s="1"/>
  <c r="CU50" i="1"/>
  <c r="AQ71" i="1"/>
  <c r="CU73" i="1"/>
  <c r="DT73" i="1" s="1"/>
  <c r="DB108" i="1"/>
  <c r="AD68" i="2"/>
  <c r="AC68" i="2" s="1"/>
  <c r="AZ68" i="2" s="1"/>
  <c r="BQ36" i="3"/>
  <c r="BA36" i="3" s="1"/>
  <c r="AD36" i="3"/>
  <c r="AC36" i="3" s="1"/>
  <c r="AZ36" i="3" s="1"/>
  <c r="BW85" i="3"/>
  <c r="BV28" i="1"/>
  <c r="BA28" i="1" s="1"/>
  <c r="AD34" i="1"/>
  <c r="AN35" i="1"/>
  <c r="BV38" i="1"/>
  <c r="BA38" i="1" s="1"/>
  <c r="BA51" i="1"/>
  <c r="DS51" i="1" s="1"/>
  <c r="DM60" i="1"/>
  <c r="CU60" i="1" s="1"/>
  <c r="DT60" i="1" s="1"/>
  <c r="BA67" i="1"/>
  <c r="DS67" i="1" s="1"/>
  <c r="CW89" i="1"/>
  <c r="BR108" i="1"/>
  <c r="BR128" i="1" s="1"/>
  <c r="BJ109" i="1"/>
  <c r="CO133" i="2"/>
  <c r="AT131" i="2"/>
  <c r="DP19" i="2"/>
  <c r="AD22" i="2"/>
  <c r="AC22" i="2" s="1"/>
  <c r="AZ22" i="2" s="1"/>
  <c r="BX37" i="2"/>
  <c r="BW37" i="2" s="1"/>
  <c r="CT37" i="2" s="1"/>
  <c r="AD46" i="2"/>
  <c r="BZ46" i="2"/>
  <c r="BX46" i="2" s="1"/>
  <c r="BL56" i="2"/>
  <c r="DN104" i="2"/>
  <c r="CU104" i="2" s="1"/>
  <c r="DT104" i="2" s="1"/>
  <c r="DB128" i="2"/>
  <c r="AD111" i="2"/>
  <c r="BC115" i="2"/>
  <c r="BA115" i="2" s="1"/>
  <c r="CD124" i="2"/>
  <c r="CD126" i="2" s="1"/>
  <c r="CD137" i="2" s="1"/>
  <c r="BW75" i="3"/>
  <c r="DT75" i="3"/>
  <c r="AG105" i="3"/>
  <c r="AN129" i="3"/>
  <c r="AT91" i="1"/>
  <c r="DS102" i="1"/>
  <c r="DP123" i="2"/>
  <c r="DP131" i="2" s="1"/>
  <c r="CN35" i="1"/>
  <c r="AD25" i="1"/>
  <c r="AC25" i="1" s="1"/>
  <c r="AZ25" i="1" s="1"/>
  <c r="BX40" i="1"/>
  <c r="BW40" i="1" s="1"/>
  <c r="CT40" i="1" s="1"/>
  <c r="AD44" i="1"/>
  <c r="CU47" i="1"/>
  <c r="BX48" i="1"/>
  <c r="BX51" i="1"/>
  <c r="BW51" i="1" s="1"/>
  <c r="CT51" i="1" s="1"/>
  <c r="DB53" i="1"/>
  <c r="CU53" i="1" s="1"/>
  <c r="DT53" i="1" s="1"/>
  <c r="BX58" i="1"/>
  <c r="BW58" i="1" s="1"/>
  <c r="CT58" i="1" s="1"/>
  <c r="AD59" i="1"/>
  <c r="AC59" i="1" s="1"/>
  <c r="AZ59" i="1" s="1"/>
  <c r="CU59" i="1"/>
  <c r="DT59" i="1" s="1"/>
  <c r="AD62" i="1"/>
  <c r="AC62" i="1" s="1"/>
  <c r="AZ62" i="1" s="1"/>
  <c r="BX66" i="1"/>
  <c r="BW66" i="1" s="1"/>
  <c r="CT66" i="1" s="1"/>
  <c r="BX68" i="1"/>
  <c r="BW68" i="1" s="1"/>
  <c r="CT68" i="1" s="1"/>
  <c r="BX80" i="1"/>
  <c r="BW80" i="1" s="1"/>
  <c r="CT80" i="1" s="1"/>
  <c r="BX6" i="2"/>
  <c r="BW6" i="2" s="1"/>
  <c r="CT6" i="2" s="1"/>
  <c r="AD17" i="2"/>
  <c r="AC17" i="2" s="1"/>
  <c r="AZ17" i="2" s="1"/>
  <c r="AD20" i="2"/>
  <c r="AC20" i="2" s="1"/>
  <c r="AZ20" i="2" s="1"/>
  <c r="BX28" i="2"/>
  <c r="AD45" i="2"/>
  <c r="AD57" i="2"/>
  <c r="BX61" i="2"/>
  <c r="AS71" i="2"/>
  <c r="AS126" i="2" s="1"/>
  <c r="AD82" i="2"/>
  <c r="AC82" i="2" s="1"/>
  <c r="AZ82" i="2" s="1"/>
  <c r="AD85" i="2"/>
  <c r="BH128" i="2"/>
  <c r="CS124" i="2"/>
  <c r="AD115" i="2"/>
  <c r="AC115" i="2" s="1"/>
  <c r="AZ115" i="2" s="1"/>
  <c r="BX121" i="2"/>
  <c r="BW121" i="2" s="1"/>
  <c r="CT121" i="2" s="1"/>
  <c r="AD25" i="3"/>
  <c r="AC25" i="3" s="1"/>
  <c r="AZ25" i="3" s="1"/>
  <c r="BF87" i="3"/>
  <c r="BF91" i="3" s="1"/>
  <c r="CX108" i="3"/>
  <c r="CX128" i="3" s="1"/>
  <c r="CF124" i="3"/>
  <c r="AG130" i="3"/>
  <c r="DK17" i="2"/>
  <c r="CU17" i="2" s="1"/>
  <c r="DT17" i="2" s="1"/>
  <c r="CS131" i="1"/>
  <c r="AD20" i="1"/>
  <c r="DS20" i="1" s="1"/>
  <c r="BC39" i="2"/>
  <c r="BA39" i="2" s="1"/>
  <c r="DS39" i="2" s="1"/>
  <c r="CD136" i="2"/>
  <c r="CN131" i="3"/>
  <c r="BH38" i="3"/>
  <c r="BC82" i="3"/>
  <c r="BX99" i="3"/>
  <c r="DT99" i="3" s="1"/>
  <c r="AT35" i="1"/>
  <c r="AT131" i="1"/>
  <c r="DP46" i="1"/>
  <c r="CU61" i="1"/>
  <c r="DT61" i="1" s="1"/>
  <c r="DP74" i="1"/>
  <c r="CU80" i="1"/>
  <c r="DN121" i="1"/>
  <c r="CU121" i="1" s="1"/>
  <c r="DT121" i="1" s="1"/>
  <c r="BZ131" i="2"/>
  <c r="BX4" i="1"/>
  <c r="BW4" i="1" s="1"/>
  <c r="CT4" i="1" s="1"/>
  <c r="CU15" i="1"/>
  <c r="DT15" i="1" s="1"/>
  <c r="AD68" i="1"/>
  <c r="DM78" i="1"/>
  <c r="CU78" i="1" s="1"/>
  <c r="DT78" i="1" s="1"/>
  <c r="BA83" i="1"/>
  <c r="DS83" i="1" s="1"/>
  <c r="DN98" i="1"/>
  <c r="DD108" i="1"/>
  <c r="DD128" i="1" s="1"/>
  <c r="BX112" i="1"/>
  <c r="CL129" i="1"/>
  <c r="CL136" i="1" s="1"/>
  <c r="CS131" i="2"/>
  <c r="CU79" i="2"/>
  <c r="AW133" i="2"/>
  <c r="BX41" i="3"/>
  <c r="DT41" i="3" s="1"/>
  <c r="BX56" i="3"/>
  <c r="DT56" i="3" s="1"/>
  <c r="BX60" i="3"/>
  <c r="DT60" i="3" s="1"/>
  <c r="CW69" i="3"/>
  <c r="CW119" i="3"/>
  <c r="CU119" i="3" s="1"/>
  <c r="BX51" i="3"/>
  <c r="DT51" i="3" s="1"/>
  <c r="AD61" i="3"/>
  <c r="AC61" i="3" s="1"/>
  <c r="AZ61" i="3" s="1"/>
  <c r="G80" i="3"/>
  <c r="BX80" i="3"/>
  <c r="AC82" i="3"/>
  <c r="AZ82" i="3" s="1"/>
  <c r="BX89" i="3"/>
  <c r="BT128" i="3"/>
  <c r="CQ124" i="3"/>
  <c r="BQ34" i="3"/>
  <c r="BA42" i="3"/>
  <c r="AD8" i="3"/>
  <c r="BX17" i="3"/>
  <c r="BW17" i="3" s="1"/>
  <c r="CT17" i="3" s="1"/>
  <c r="BW29" i="3"/>
  <c r="CT29" i="3" s="1"/>
  <c r="BX31" i="3"/>
  <c r="BX33" i="3"/>
  <c r="BX55" i="3"/>
  <c r="Y71" i="3"/>
  <c r="AD60" i="3"/>
  <c r="AD80" i="3"/>
  <c r="AC80" i="3" s="1"/>
  <c r="AZ80" i="3" s="1"/>
  <c r="BX117" i="3"/>
  <c r="DT117" i="3" s="1"/>
  <c r="AD15" i="3"/>
  <c r="AD17" i="3"/>
  <c r="BX28" i="3"/>
  <c r="AD29" i="3"/>
  <c r="AC29" i="3" s="1"/>
  <c r="AZ29" i="3" s="1"/>
  <c r="DP33" i="3"/>
  <c r="CA105" i="3"/>
  <c r="BG128" i="3"/>
  <c r="BV110" i="3"/>
  <c r="AB105" i="3"/>
  <c r="AC17" i="3"/>
  <c r="AZ17" i="3" s="1"/>
  <c r="BJ19" i="3"/>
  <c r="BJ133" i="3" s="1"/>
  <c r="AI35" i="3"/>
  <c r="CS35" i="3"/>
  <c r="L126" i="3"/>
  <c r="BZ46" i="3"/>
  <c r="BZ132" i="3" s="1"/>
  <c r="AD53" i="3"/>
  <c r="AC53" i="3" s="1"/>
  <c r="AZ53" i="3" s="1"/>
  <c r="BD66" i="3"/>
  <c r="BA66" i="3" s="1"/>
  <c r="DP81" i="3"/>
  <c r="DN104" i="3"/>
  <c r="CU104" i="3" s="1"/>
  <c r="BJ109" i="3"/>
  <c r="BJ129" i="3" s="1"/>
  <c r="DP110" i="3"/>
  <c r="BV111" i="3"/>
  <c r="AH136" i="3"/>
  <c r="DJ105" i="3"/>
  <c r="DP97" i="3"/>
  <c r="AD19" i="3"/>
  <c r="AC19" i="3" s="1"/>
  <c r="AZ19" i="3" s="1"/>
  <c r="BV19" i="3"/>
  <c r="AL35" i="3"/>
  <c r="BH44" i="3"/>
  <c r="BS69" i="3"/>
  <c r="AL71" i="3"/>
  <c r="DN94" i="3"/>
  <c r="CX99" i="3"/>
  <c r="DN102" i="3"/>
  <c r="DI128" i="3"/>
  <c r="BX111" i="3"/>
  <c r="AC120" i="3"/>
  <c r="AZ120" i="3" s="1"/>
  <c r="CU122" i="3"/>
  <c r="AS134" i="1"/>
  <c r="AS91" i="1"/>
  <c r="AU131" i="2"/>
  <c r="BR14" i="2"/>
  <c r="DK36" i="2"/>
  <c r="CU36" i="2" s="1"/>
  <c r="DT36" i="2" s="1"/>
  <c r="AG132" i="2"/>
  <c r="BD37" i="2"/>
  <c r="AD98" i="2"/>
  <c r="AC98" i="2" s="1"/>
  <c r="AZ98" i="2" s="1"/>
  <c r="BT98" i="2"/>
  <c r="BA98" i="2" s="1"/>
  <c r="AG129" i="2"/>
  <c r="BD114" i="2"/>
  <c r="BD129" i="2" s="1"/>
  <c r="BT100" i="3"/>
  <c r="BA100" i="3" s="1"/>
  <c r="AD100" i="3"/>
  <c r="AC100" i="3" s="1"/>
  <c r="AZ100" i="3" s="1"/>
  <c r="BC16" i="1"/>
  <c r="AD16" i="1"/>
  <c r="AC16" i="1" s="1"/>
  <c r="AZ16" i="1" s="1"/>
  <c r="BC39" i="1"/>
  <c r="BA39" i="1" s="1"/>
  <c r="AD39" i="1"/>
  <c r="AC39" i="1" s="1"/>
  <c r="AZ39" i="1" s="1"/>
  <c r="AD96" i="1"/>
  <c r="AC96" i="1" s="1"/>
  <c r="AZ96" i="1" s="1"/>
  <c r="CE129" i="1"/>
  <c r="DB109" i="1"/>
  <c r="DB45" i="2"/>
  <c r="CU45" i="2" s="1"/>
  <c r="DT45" i="2" s="1"/>
  <c r="AD38" i="3"/>
  <c r="BC38" i="3"/>
  <c r="BA38" i="3" s="1"/>
  <c r="BD21" i="1"/>
  <c r="BA21" i="1" s="1"/>
  <c r="AD21" i="1"/>
  <c r="BD40" i="1"/>
  <c r="AD40" i="1"/>
  <c r="AC40" i="1" s="1"/>
  <c r="AZ40" i="1" s="1"/>
  <c r="DB43" i="1"/>
  <c r="CU43" i="1" s="1"/>
  <c r="BX43" i="1"/>
  <c r="BW43" i="1" s="1"/>
  <c r="CT43" i="1" s="1"/>
  <c r="AY71" i="1"/>
  <c r="DK85" i="1"/>
  <c r="CU85" i="1" s="1"/>
  <c r="BX85" i="1"/>
  <c r="BW85" i="1" s="1"/>
  <c r="CT85" i="1" s="1"/>
  <c r="CP129" i="1"/>
  <c r="DM114" i="1"/>
  <c r="BX100" i="1"/>
  <c r="DN100" i="1"/>
  <c r="CU100" i="1" s="1"/>
  <c r="DT100" i="1" s="1"/>
  <c r="BA135" i="1"/>
  <c r="BX4" i="2"/>
  <c r="BW4" i="2" s="1"/>
  <c r="CT4" i="2" s="1"/>
  <c r="AD14" i="2"/>
  <c r="AC14" i="2" s="1"/>
  <c r="AZ14" i="2" s="1"/>
  <c r="BW22" i="2"/>
  <c r="CT22" i="2" s="1"/>
  <c r="BQ41" i="2"/>
  <c r="BX103" i="2"/>
  <c r="BW103" i="2" s="1"/>
  <c r="CT103" i="2" s="1"/>
  <c r="DN103" i="2"/>
  <c r="CU103" i="2" s="1"/>
  <c r="DK16" i="1"/>
  <c r="CU16" i="1" s="1"/>
  <c r="BX31" i="1"/>
  <c r="BW31" i="1" s="1"/>
  <c r="CT31" i="1" s="1"/>
  <c r="AD36" i="1"/>
  <c r="AD37" i="1"/>
  <c r="AC37" i="1" s="1"/>
  <c r="AZ37" i="1" s="1"/>
  <c r="AX132" i="1"/>
  <c r="AX136" i="1" s="1"/>
  <c r="AX71" i="1"/>
  <c r="AX126" i="1" s="1"/>
  <c r="BH53" i="1"/>
  <c r="BA53" i="1" s="1"/>
  <c r="AD53" i="1"/>
  <c r="AC53" i="1" s="1"/>
  <c r="AZ53" i="1" s="1"/>
  <c r="AT134" i="1"/>
  <c r="BQ75" i="1"/>
  <c r="BA75" i="1" s="1"/>
  <c r="BP77" i="1"/>
  <c r="BP134" i="1" s="1"/>
  <c r="AE124" i="1"/>
  <c r="CW5" i="2"/>
  <c r="CU5" i="2" s="1"/>
  <c r="DT5" i="2" s="1"/>
  <c r="CP133" i="2"/>
  <c r="BA40" i="2"/>
  <c r="AD50" i="2"/>
  <c r="CW62" i="2"/>
  <c r="BX62" i="2"/>
  <c r="BW62" i="2" s="1"/>
  <c r="CT62" i="2" s="1"/>
  <c r="CW64" i="2"/>
  <c r="BX64" i="2"/>
  <c r="BW64" i="2" s="1"/>
  <c r="CT64" i="2" s="1"/>
  <c r="BD66" i="2"/>
  <c r="DK75" i="2"/>
  <c r="BX75" i="2"/>
  <c r="BW75" i="2" s="1"/>
  <c r="CT75" i="2" s="1"/>
  <c r="BX88" i="2"/>
  <c r="BX101" i="2"/>
  <c r="CO129" i="2"/>
  <c r="DL109" i="2"/>
  <c r="DL129" i="2" s="1"/>
  <c r="AD121" i="2"/>
  <c r="BT121" i="2"/>
  <c r="BA121" i="2" s="1"/>
  <c r="BX103" i="3"/>
  <c r="DM22" i="1"/>
  <c r="CP35" i="1"/>
  <c r="AN128" i="1"/>
  <c r="AN124" i="1"/>
  <c r="BZ129" i="1"/>
  <c r="CW115" i="1"/>
  <c r="BX27" i="1"/>
  <c r="BW27" i="1" s="1"/>
  <c r="CT27" i="1" s="1"/>
  <c r="CW27" i="1"/>
  <c r="CU27" i="1" s="1"/>
  <c r="CW84" i="1"/>
  <c r="CU84" i="1" s="1"/>
  <c r="BX84" i="1"/>
  <c r="BW84" i="1" s="1"/>
  <c r="CT84" i="1" s="1"/>
  <c r="BQ4" i="2"/>
  <c r="DB112" i="2"/>
  <c r="CW5" i="3"/>
  <c r="BX5" i="3"/>
  <c r="BX9" i="3"/>
  <c r="BW9" i="3" s="1"/>
  <c r="CT9" i="3" s="1"/>
  <c r="DP9" i="3"/>
  <c r="CU9" i="3" s="1"/>
  <c r="AU131" i="1"/>
  <c r="AD14" i="1"/>
  <c r="AC14" i="1" s="1"/>
  <c r="AZ14" i="1" s="1"/>
  <c r="BX38" i="1"/>
  <c r="CH129" i="1"/>
  <c r="BX114" i="1"/>
  <c r="BW114" i="1" s="1"/>
  <c r="CT114" i="1" s="1"/>
  <c r="AF129" i="1"/>
  <c r="BC115" i="1"/>
  <c r="BC129" i="1" s="1"/>
  <c r="BX117" i="1"/>
  <c r="BW117" i="1" s="1"/>
  <c r="CT117" i="1" s="1"/>
  <c r="CW117" i="1"/>
  <c r="CU117" i="1" s="1"/>
  <c r="BY133" i="2"/>
  <c r="CW61" i="3"/>
  <c r="CU61" i="3" s="1"/>
  <c r="BX61" i="3"/>
  <c r="BX94" i="3"/>
  <c r="BZ129" i="3"/>
  <c r="BX115" i="3"/>
  <c r="DT115" i="3" s="1"/>
  <c r="AD85" i="1"/>
  <c r="AC85" i="1" s="1"/>
  <c r="AZ85" i="1" s="1"/>
  <c r="BQ85" i="1"/>
  <c r="DN101" i="1"/>
  <c r="CU101" i="1" s="1"/>
  <c r="DT101" i="1" s="1"/>
  <c r="CX22" i="2"/>
  <c r="CU22" i="2" s="1"/>
  <c r="DT22" i="2" s="1"/>
  <c r="AD34" i="2"/>
  <c r="AC34" i="2" s="1"/>
  <c r="AZ34" i="2" s="1"/>
  <c r="BD34" i="2"/>
  <c r="AD75" i="2"/>
  <c r="AC75" i="2" s="1"/>
  <c r="AZ75" i="2" s="1"/>
  <c r="BQ75" i="2"/>
  <c r="BA75" i="2" s="1"/>
  <c r="DS75" i="2" s="1"/>
  <c r="CW25" i="1"/>
  <c r="AD55" i="1"/>
  <c r="AC55" i="1" s="1"/>
  <c r="AZ55" i="1" s="1"/>
  <c r="BH55" i="1"/>
  <c r="BA55" i="1" s="1"/>
  <c r="BB108" i="1"/>
  <c r="BB128" i="1" s="1"/>
  <c r="BR14" i="1"/>
  <c r="BR131" i="1" s="1"/>
  <c r="AO132" i="1"/>
  <c r="BL44" i="1"/>
  <c r="AO71" i="1"/>
  <c r="AO126" i="1" s="1"/>
  <c r="BX111" i="1"/>
  <c r="CA129" i="1"/>
  <c r="CX114" i="1"/>
  <c r="BX23" i="2"/>
  <c r="BW23" i="2" s="1"/>
  <c r="CT23" i="2" s="1"/>
  <c r="CP35" i="2"/>
  <c r="BC59" i="2"/>
  <c r="BA59" i="2" s="1"/>
  <c r="DS59" i="2" s="1"/>
  <c r="AD61" i="2"/>
  <c r="AC61" i="2" s="1"/>
  <c r="AZ61" i="2" s="1"/>
  <c r="BX65" i="2"/>
  <c r="BW65" i="2" s="1"/>
  <c r="CT65" i="2" s="1"/>
  <c r="BS96" i="2"/>
  <c r="AV105" i="2"/>
  <c r="BT104" i="2"/>
  <c r="BA104" i="2" s="1"/>
  <c r="AD104" i="2"/>
  <c r="AC104" i="2" s="1"/>
  <c r="AZ104" i="2" s="1"/>
  <c r="AN132" i="1"/>
  <c r="BK52" i="1"/>
  <c r="BK71" i="1" s="1"/>
  <c r="AD52" i="1"/>
  <c r="AC52" i="1" s="1"/>
  <c r="AZ52" i="1" s="1"/>
  <c r="AG71" i="2"/>
  <c r="AD93" i="2"/>
  <c r="AC93" i="2" s="1"/>
  <c r="AZ93" i="2" s="1"/>
  <c r="CU101" i="2"/>
  <c r="CU135" i="2"/>
  <c r="AD34" i="3"/>
  <c r="BD34" i="3"/>
  <c r="BC88" i="3"/>
  <c r="BA88" i="3" s="1"/>
  <c r="AD88" i="3"/>
  <c r="AC88" i="3" s="1"/>
  <c r="AZ88" i="3" s="1"/>
  <c r="BZ35" i="1"/>
  <c r="BD34" i="1"/>
  <c r="BA34" i="1" s="1"/>
  <c r="DS34" i="1" s="1"/>
  <c r="DB128" i="1"/>
  <c r="BQ34" i="2"/>
  <c r="CP71" i="2"/>
  <c r="AD52" i="2"/>
  <c r="CU61" i="2"/>
  <c r="DP65" i="2"/>
  <c r="CU65" i="2" s="1"/>
  <c r="BX89" i="2"/>
  <c r="BW89" i="2" s="1"/>
  <c r="CT89" i="2" s="1"/>
  <c r="BX112" i="3"/>
  <c r="CV108" i="2"/>
  <c r="CV124" i="2" s="1"/>
  <c r="DN99" i="3"/>
  <c r="BX88" i="1"/>
  <c r="BW88" i="1" s="1"/>
  <c r="CT88" i="1" s="1"/>
  <c r="CU98" i="1"/>
  <c r="DT98" i="1" s="1"/>
  <c r="AM124" i="1"/>
  <c r="AD21" i="2"/>
  <c r="AC21" i="2" s="1"/>
  <c r="AZ21" i="2" s="1"/>
  <c r="AD48" i="2"/>
  <c r="AC48" i="2" s="1"/>
  <c r="AZ48" i="2" s="1"/>
  <c r="BX55" i="2"/>
  <c r="BA64" i="2"/>
  <c r="DS64" i="2" s="1"/>
  <c r="DN99" i="2"/>
  <c r="BA101" i="2"/>
  <c r="AR124" i="2"/>
  <c r="AR126" i="2" s="1"/>
  <c r="BX135" i="2"/>
  <c r="BW135" i="2" s="1"/>
  <c r="CT135" i="2" s="1"/>
  <c r="AE105" i="3"/>
  <c r="CN133" i="1"/>
  <c r="AD65" i="1"/>
  <c r="AC65" i="1" s="1"/>
  <c r="AZ65" i="1" s="1"/>
  <c r="CU88" i="1"/>
  <c r="CH124" i="1"/>
  <c r="BX135" i="1"/>
  <c r="BW135" i="1" s="1"/>
  <c r="CT135" i="1" s="1"/>
  <c r="AO71" i="2"/>
  <c r="AG124" i="2"/>
  <c r="BD108" i="2"/>
  <c r="AC119" i="2"/>
  <c r="AZ119" i="2" s="1"/>
  <c r="BA135" i="2"/>
  <c r="BQ32" i="3"/>
  <c r="BA32" i="3" s="1"/>
  <c r="DK34" i="3"/>
  <c r="CU34" i="3" s="1"/>
  <c r="BX34" i="3"/>
  <c r="AD89" i="3"/>
  <c r="AW124" i="3"/>
  <c r="AG35" i="1"/>
  <c r="BX16" i="1"/>
  <c r="BC27" i="1"/>
  <c r="BA27" i="1" s="1"/>
  <c r="DS27" i="1" s="1"/>
  <c r="AY132" i="1"/>
  <c r="CE71" i="1"/>
  <c r="BV47" i="1"/>
  <c r="BA47" i="1" s="1"/>
  <c r="DS47" i="1" s="1"/>
  <c r="BT99" i="1"/>
  <c r="AD44" i="2"/>
  <c r="AC44" i="2" s="1"/>
  <c r="AZ44" i="2" s="1"/>
  <c r="BH44" i="2"/>
  <c r="AC66" i="2"/>
  <c r="AZ66" i="2" s="1"/>
  <c r="CS133" i="3"/>
  <c r="AD21" i="3"/>
  <c r="BX88" i="3"/>
  <c r="DT88" i="3" s="1"/>
  <c r="BT94" i="3"/>
  <c r="BA94" i="3" s="1"/>
  <c r="DL108" i="3"/>
  <c r="DL128" i="3" s="1"/>
  <c r="BC116" i="3"/>
  <c r="AE124" i="3"/>
  <c r="BS128" i="3"/>
  <c r="DA128" i="3"/>
  <c r="AC119" i="3"/>
  <c r="AZ119" i="3" s="1"/>
  <c r="BW122" i="3"/>
  <c r="CT122" i="3" s="1"/>
  <c r="BW102" i="3"/>
  <c r="U126" i="3"/>
  <c r="CU87" i="3"/>
  <c r="BA76" i="3"/>
  <c r="BA60" i="3"/>
  <c r="AH126" i="3"/>
  <c r="J126" i="3"/>
  <c r="R126" i="3"/>
  <c r="AC66" i="3"/>
  <c r="AZ66" i="3" s="1"/>
  <c r="BI131" i="3"/>
  <c r="BW10" i="3"/>
  <c r="CT10" i="3" s="1"/>
  <c r="H136" i="3"/>
  <c r="AC10" i="3"/>
  <c r="AZ10" i="3" s="1"/>
  <c r="BW12" i="3"/>
  <c r="CT12" i="3" s="1"/>
  <c r="BA13" i="3"/>
  <c r="DP37" i="3"/>
  <c r="G37" i="3"/>
  <c r="DB53" i="3"/>
  <c r="CU53" i="3" s="1"/>
  <c r="BX53" i="3"/>
  <c r="DP74" i="3"/>
  <c r="CU74" i="3" s="1"/>
  <c r="G74" i="3"/>
  <c r="BW74" i="3" s="1"/>
  <c r="AD102" i="3"/>
  <c r="AC102" i="3" s="1"/>
  <c r="AZ102" i="3" s="1"/>
  <c r="BT102" i="3"/>
  <c r="DH35" i="3"/>
  <c r="G47" i="3"/>
  <c r="DP47" i="3"/>
  <c r="CU47" i="3" s="1"/>
  <c r="AD48" i="3"/>
  <c r="AC48" i="3" s="1"/>
  <c r="AZ48" i="3" s="1"/>
  <c r="BC48" i="3"/>
  <c r="BC64" i="3"/>
  <c r="BA64" i="3" s="1"/>
  <c r="AD64" i="3"/>
  <c r="AC64" i="3" s="1"/>
  <c r="AZ64" i="3" s="1"/>
  <c r="G86" i="3"/>
  <c r="BC86" i="3"/>
  <c r="BA86" i="3" s="1"/>
  <c r="AD93" i="3"/>
  <c r="AC93" i="3" s="1"/>
  <c r="AZ93" i="3" s="1"/>
  <c r="BT93" i="3"/>
  <c r="BA93" i="3" s="1"/>
  <c r="AW105" i="3"/>
  <c r="DP106" i="3"/>
  <c r="CU106" i="3" s="1"/>
  <c r="G106" i="3"/>
  <c r="AD9" i="3"/>
  <c r="AC9" i="3" s="1"/>
  <c r="AZ9" i="3" s="1"/>
  <c r="BV9" i="3"/>
  <c r="BA9" i="3" s="1"/>
  <c r="DK36" i="3"/>
  <c r="CU36" i="3" s="1"/>
  <c r="BD105" i="3"/>
  <c r="BL35" i="3"/>
  <c r="CW8" i="3"/>
  <c r="CU8" i="3" s="1"/>
  <c r="BX8" i="3"/>
  <c r="BW8" i="3" s="1"/>
  <c r="CT8" i="3" s="1"/>
  <c r="BC14" i="3"/>
  <c r="AD14" i="3"/>
  <c r="AC14" i="3" s="1"/>
  <c r="AZ14" i="3" s="1"/>
  <c r="BX16" i="3"/>
  <c r="BW16" i="3" s="1"/>
  <c r="CT16" i="3" s="1"/>
  <c r="BD40" i="3"/>
  <c r="BA40" i="3" s="1"/>
  <c r="BT71" i="3"/>
  <c r="DB91" i="3"/>
  <c r="CW82" i="3"/>
  <c r="CU82" i="3" s="1"/>
  <c r="BX82" i="3"/>
  <c r="DP96" i="3"/>
  <c r="G96" i="3"/>
  <c r="BG131" i="3"/>
  <c r="AD59" i="3"/>
  <c r="AC59" i="3" s="1"/>
  <c r="AZ59" i="3" s="1"/>
  <c r="BC59" i="3"/>
  <c r="BA59" i="3" s="1"/>
  <c r="DL130" i="3"/>
  <c r="DG105" i="3"/>
  <c r="G117" i="3"/>
  <c r="CW117" i="3"/>
  <c r="CU117" i="3" s="1"/>
  <c r="BC117" i="3"/>
  <c r="BT131" i="3"/>
  <c r="BU35" i="3"/>
  <c r="DM23" i="3"/>
  <c r="CU23" i="3" s="1"/>
  <c r="CU29" i="3"/>
  <c r="AD33" i="3"/>
  <c r="CU41" i="3"/>
  <c r="CU49" i="3"/>
  <c r="AD67" i="3"/>
  <c r="AC67" i="3" s="1"/>
  <c r="AZ67" i="3" s="1"/>
  <c r="BD67" i="3"/>
  <c r="BA67" i="3" s="1"/>
  <c r="CU80" i="3"/>
  <c r="BQ85" i="3"/>
  <c r="BA85" i="3" s="1"/>
  <c r="AV105" i="3"/>
  <c r="BS96" i="3"/>
  <c r="AV130" i="3"/>
  <c r="BA115" i="3"/>
  <c r="DP123" i="3"/>
  <c r="G123" i="3"/>
  <c r="G131" i="3" s="1"/>
  <c r="BV123" i="3"/>
  <c r="BV131" i="3" s="1"/>
  <c r="BM35" i="3"/>
  <c r="DK33" i="3"/>
  <c r="CU39" i="3"/>
  <c r="CW6" i="3"/>
  <c r="CU13" i="3"/>
  <c r="BD131" i="3"/>
  <c r="BL131" i="3"/>
  <c r="BA24" i="3"/>
  <c r="BV37" i="3"/>
  <c r="BA61" i="3"/>
  <c r="BW106" i="3"/>
  <c r="CT106" i="3" s="1"/>
  <c r="BV113" i="3"/>
  <c r="BA113" i="3" s="1"/>
  <c r="G113" i="3"/>
  <c r="AC113" i="3" s="1"/>
  <c r="AZ113" i="3" s="1"/>
  <c r="DP113" i="3"/>
  <c r="CU113" i="3" s="1"/>
  <c r="BE35" i="3"/>
  <c r="CW7" i="3"/>
  <c r="CU7" i="3" s="1"/>
  <c r="BA8" i="3"/>
  <c r="BA11" i="3"/>
  <c r="DI35" i="3"/>
  <c r="CU12" i="3"/>
  <c r="BW18" i="3"/>
  <c r="CT18" i="3" s="1"/>
  <c r="BX22" i="3"/>
  <c r="BW22" i="3" s="1"/>
  <c r="CT22" i="3" s="1"/>
  <c r="BX37" i="3"/>
  <c r="DT37" i="3" s="1"/>
  <c r="AF132" i="3"/>
  <c r="AF71" i="3"/>
  <c r="AD46" i="3"/>
  <c r="AC46" i="3" s="1"/>
  <c r="AZ46" i="3" s="1"/>
  <c r="BC46" i="3"/>
  <c r="CP71" i="3"/>
  <c r="CZ91" i="3"/>
  <c r="DH91" i="3"/>
  <c r="BX98" i="3"/>
  <c r="DT98" i="3" s="1"/>
  <c r="DN98" i="3"/>
  <c r="BO124" i="3"/>
  <c r="DA35" i="3"/>
  <c r="BT35" i="3"/>
  <c r="BR14" i="3"/>
  <c r="BR131" i="3" s="1"/>
  <c r="BI19" i="3"/>
  <c r="BI35" i="3" s="1"/>
  <c r="BE71" i="3"/>
  <c r="DI71" i="3"/>
  <c r="BX45" i="3"/>
  <c r="DT45" i="3" s="1"/>
  <c r="CW48" i="3"/>
  <c r="BA53" i="3"/>
  <c r="BV68" i="3"/>
  <c r="BV81" i="3"/>
  <c r="CU85" i="3"/>
  <c r="CW86" i="3"/>
  <c r="CU86" i="3" s="1"/>
  <c r="DN93" i="3"/>
  <c r="CU93" i="3" s="1"/>
  <c r="CV99" i="3"/>
  <c r="CU99" i="3" s="1"/>
  <c r="DM128" i="3"/>
  <c r="BV108" i="3"/>
  <c r="BV128" i="3" s="1"/>
  <c r="DK129" i="3"/>
  <c r="BC119" i="3"/>
  <c r="BA119" i="3" s="1"/>
  <c r="BX121" i="3"/>
  <c r="T124" i="3"/>
  <c r="BA122" i="3"/>
  <c r="BW120" i="3"/>
  <c r="CT120" i="3" s="1"/>
  <c r="AV132" i="3"/>
  <c r="BN105" i="3"/>
  <c r="BF105" i="3"/>
  <c r="U136" i="3"/>
  <c r="BG35" i="3"/>
  <c r="CU5" i="3"/>
  <c r="BH35" i="3"/>
  <c r="BP35" i="3"/>
  <c r="AB131" i="3"/>
  <c r="AT35" i="3"/>
  <c r="CC126" i="3"/>
  <c r="BA29" i="3"/>
  <c r="BW41" i="3"/>
  <c r="BS45" i="3"/>
  <c r="DM69" i="3"/>
  <c r="AC98" i="3"/>
  <c r="AZ98" i="3" s="1"/>
  <c r="BL124" i="3"/>
  <c r="BB108" i="3"/>
  <c r="BB128" i="3" s="1"/>
  <c r="AB129" i="3"/>
  <c r="BP129" i="3"/>
  <c r="BT117" i="3"/>
  <c r="X124" i="3"/>
  <c r="CK129" i="3"/>
  <c r="CK136" i="3" s="1"/>
  <c r="CX35" i="3"/>
  <c r="BE131" i="3"/>
  <c r="BM131" i="3"/>
  <c r="DA131" i="3"/>
  <c r="DI131" i="3"/>
  <c r="CU102" i="3"/>
  <c r="CP133" i="3"/>
  <c r="DM6" i="3"/>
  <c r="DB35" i="3"/>
  <c r="DJ133" i="3"/>
  <c r="BZ35" i="3"/>
  <c r="CS131" i="3"/>
  <c r="BF19" i="3"/>
  <c r="BF133" i="3" s="1"/>
  <c r="BA25" i="3"/>
  <c r="AP126" i="3"/>
  <c r="BA39" i="3"/>
  <c r="BX40" i="3"/>
  <c r="AD42" i="3"/>
  <c r="AC42" i="3" s="1"/>
  <c r="AZ42" i="3" s="1"/>
  <c r="DB42" i="3"/>
  <c r="CU42" i="3" s="1"/>
  <c r="AC43" i="3"/>
  <c r="AZ43" i="3" s="1"/>
  <c r="AD50" i="3"/>
  <c r="BS68" i="3"/>
  <c r="DP68" i="3"/>
  <c r="BB134" i="3"/>
  <c r="AD79" i="3"/>
  <c r="BR91" i="3"/>
  <c r="BX83" i="3"/>
  <c r="AD87" i="3"/>
  <c r="AC87" i="3" s="1"/>
  <c r="AZ87" i="3" s="1"/>
  <c r="CZ105" i="3"/>
  <c r="DJ124" i="3"/>
  <c r="DE110" i="3"/>
  <c r="CW115" i="3"/>
  <c r="CU115" i="3" s="1"/>
  <c r="BA120" i="3"/>
  <c r="AP136" i="3"/>
  <c r="T129" i="3"/>
  <c r="BA82" i="3"/>
  <c r="BJ91" i="3"/>
  <c r="AY133" i="3"/>
  <c r="DC35" i="3"/>
  <c r="BA12" i="3"/>
  <c r="DK16" i="3"/>
  <c r="DK131" i="3" s="1"/>
  <c r="AC32" i="3"/>
  <c r="AZ32" i="3" s="1"/>
  <c r="CB126" i="3"/>
  <c r="DB44" i="3"/>
  <c r="G97" i="3"/>
  <c r="BW97" i="3" s="1"/>
  <c r="CJ136" i="3"/>
  <c r="CU11" i="3"/>
  <c r="AY131" i="3"/>
  <c r="CU16" i="3"/>
  <c r="CU17" i="3"/>
  <c r="CW27" i="3"/>
  <c r="CU27" i="3" s="1"/>
  <c r="CP35" i="3"/>
  <c r="CU56" i="3"/>
  <c r="CK71" i="3"/>
  <c r="CK126" i="3" s="1"/>
  <c r="AC103" i="3"/>
  <c r="AZ103" i="3" s="1"/>
  <c r="CU103" i="3"/>
  <c r="DK128" i="3"/>
  <c r="DP108" i="3"/>
  <c r="M136" i="3"/>
  <c r="X128" i="3"/>
  <c r="DL133" i="3"/>
  <c r="AC15" i="3"/>
  <c r="AZ15" i="3" s="1"/>
  <c r="AC21" i="3"/>
  <c r="AZ21" i="3" s="1"/>
  <c r="AB133" i="3"/>
  <c r="AB35" i="3"/>
  <c r="DO133" i="3"/>
  <c r="DO35" i="3"/>
  <c r="BW15" i="3"/>
  <c r="CT15" i="3" s="1"/>
  <c r="BY133" i="3"/>
  <c r="BX20" i="3"/>
  <c r="AC22" i="3"/>
  <c r="AZ22" i="3" s="1"/>
  <c r="G28" i="3"/>
  <c r="DP28" i="3"/>
  <c r="CU28" i="3" s="1"/>
  <c r="BV28" i="3"/>
  <c r="BA28" i="3" s="1"/>
  <c r="BW30" i="3"/>
  <c r="CT30" i="3" s="1"/>
  <c r="G31" i="3"/>
  <c r="BV31" i="3"/>
  <c r="BW36" i="3"/>
  <c r="DD134" i="3"/>
  <c r="DD91" i="3"/>
  <c r="DL134" i="3"/>
  <c r="DL91" i="3"/>
  <c r="BY105" i="3"/>
  <c r="BY130" i="3"/>
  <c r="CV95" i="3"/>
  <c r="CP95" i="3"/>
  <c r="BX95" i="3" s="1"/>
  <c r="DT95" i="3" s="1"/>
  <c r="BW107" i="3"/>
  <c r="CT107" i="3" s="1"/>
  <c r="AC107" i="3"/>
  <c r="AZ107" i="3" s="1"/>
  <c r="CW123" i="3"/>
  <c r="BX123" i="3"/>
  <c r="DT123" i="3" s="1"/>
  <c r="BN133" i="3"/>
  <c r="BN35" i="3"/>
  <c r="BV4" i="3"/>
  <c r="BA4" i="3" s="1"/>
  <c r="CY133" i="3"/>
  <c r="CY35" i="3"/>
  <c r="DG133" i="3"/>
  <c r="DG35" i="3"/>
  <c r="DP4" i="3"/>
  <c r="BX6" i="3"/>
  <c r="BU131" i="3"/>
  <c r="CZ131" i="3"/>
  <c r="DH131" i="3"/>
  <c r="BA17" i="3"/>
  <c r="AG133" i="3"/>
  <c r="AG35" i="3"/>
  <c r="BD20" i="3"/>
  <c r="AD20" i="3"/>
  <c r="BW23" i="3"/>
  <c r="CT23" i="3" s="1"/>
  <c r="AC30" i="3"/>
  <c r="AZ30" i="3" s="1"/>
  <c r="BY35" i="3"/>
  <c r="BW42" i="3"/>
  <c r="G45" i="3"/>
  <c r="BH45" i="3"/>
  <c r="DB45" i="3"/>
  <c r="CU45" i="3" s="1"/>
  <c r="CW64" i="3"/>
  <c r="CU64" i="3" s="1"/>
  <c r="BX64" i="3"/>
  <c r="DT64" i="3" s="1"/>
  <c r="AT134" i="3"/>
  <c r="BQ75" i="3"/>
  <c r="BA75" i="3" s="1"/>
  <c r="AD75" i="3"/>
  <c r="BH112" i="3"/>
  <c r="AD112" i="3"/>
  <c r="AD123" i="3"/>
  <c r="BC123" i="3"/>
  <c r="AU133" i="3"/>
  <c r="AD4" i="3"/>
  <c r="AU35" i="3"/>
  <c r="BG133" i="3"/>
  <c r="BO133" i="3"/>
  <c r="BO35" i="3"/>
  <c r="DH133" i="3"/>
  <c r="G5" i="3"/>
  <c r="AV133" i="3"/>
  <c r="AV35" i="3"/>
  <c r="G7" i="3"/>
  <c r="AC7" i="3" s="1"/>
  <c r="AZ7" i="3" s="1"/>
  <c r="AD16" i="3"/>
  <c r="AN133" i="3"/>
  <c r="AN35" i="3"/>
  <c r="BK19" i="3"/>
  <c r="BK133" i="3" s="1"/>
  <c r="BX19" i="3"/>
  <c r="AC24" i="3"/>
  <c r="AZ24" i="3" s="1"/>
  <c r="AD28" i="3"/>
  <c r="CU30" i="3"/>
  <c r="BB31" i="3"/>
  <c r="AD31" i="3"/>
  <c r="DK32" i="3"/>
  <c r="CU32" i="3" s="1"/>
  <c r="BX32" i="3"/>
  <c r="BQ33" i="3"/>
  <c r="BV33" i="3"/>
  <c r="M126" i="3"/>
  <c r="AS126" i="3"/>
  <c r="BV50" i="3"/>
  <c r="BA50" i="3" s="1"/>
  <c r="G50" i="3"/>
  <c r="DP50" i="3"/>
  <c r="T132" i="3"/>
  <c r="T71" i="3"/>
  <c r="DH52" i="3"/>
  <c r="DH132" i="3" s="1"/>
  <c r="BN52" i="3"/>
  <c r="BN132" i="3" s="1"/>
  <c r="G52" i="3"/>
  <c r="DF52" i="3"/>
  <c r="BX52" i="3"/>
  <c r="DT52" i="3" s="1"/>
  <c r="AS132" i="3"/>
  <c r="AS136" i="3" s="1"/>
  <c r="AD57" i="3"/>
  <c r="BX65" i="3"/>
  <c r="DT65" i="3" s="1"/>
  <c r="BX67" i="3"/>
  <c r="DT67" i="3" s="1"/>
  <c r="CX67" i="3"/>
  <c r="CU67" i="3" s="1"/>
  <c r="BA80" i="3"/>
  <c r="BB91" i="3"/>
  <c r="BR105" i="3"/>
  <c r="BW93" i="3"/>
  <c r="BW119" i="3"/>
  <c r="CN133" i="3"/>
  <c r="DK4" i="3"/>
  <c r="CN35" i="3"/>
  <c r="BX4" i="3"/>
  <c r="AE35" i="3"/>
  <c r="BB21" i="3"/>
  <c r="BA21" i="3" s="1"/>
  <c r="BW24" i="3"/>
  <c r="CT24" i="3" s="1"/>
  <c r="CJ126" i="3"/>
  <c r="BB132" i="3"/>
  <c r="BB71" i="3"/>
  <c r="BR132" i="3"/>
  <c r="BR71" i="3"/>
  <c r="BX66" i="3"/>
  <c r="DT66" i="3" s="1"/>
  <c r="CX66" i="3"/>
  <c r="CU66" i="3" s="1"/>
  <c r="DB133" i="3"/>
  <c r="CU10" i="3"/>
  <c r="BW11" i="3"/>
  <c r="CT11" i="3" s="1"/>
  <c r="DC131" i="3"/>
  <c r="CW20" i="3"/>
  <c r="AD52" i="3"/>
  <c r="BW73" i="3"/>
  <c r="CT73" i="3" s="1"/>
  <c r="AF133" i="3"/>
  <c r="AF35" i="3"/>
  <c r="AC8" i="3"/>
  <c r="AZ8" i="3" s="1"/>
  <c r="DD131" i="3"/>
  <c r="DL14" i="3"/>
  <c r="DL131" i="3" s="1"/>
  <c r="BS20" i="3"/>
  <c r="DM20" i="3"/>
  <c r="CV20" i="3"/>
  <c r="BX21" i="3"/>
  <c r="CW25" i="3"/>
  <c r="CU25" i="3" s="1"/>
  <c r="BX25" i="3"/>
  <c r="BA30" i="3"/>
  <c r="BT132" i="3"/>
  <c r="DN132" i="3"/>
  <c r="DN71" i="3"/>
  <c r="CU43" i="3"/>
  <c r="AO132" i="3"/>
  <c r="AO136" i="3" s="1"/>
  <c r="BL44" i="3"/>
  <c r="BX46" i="3"/>
  <c r="DT46" i="3" s="1"/>
  <c r="AC51" i="3"/>
  <c r="AZ51" i="3" s="1"/>
  <c r="AC55" i="3"/>
  <c r="AZ55" i="3" s="1"/>
  <c r="AO71" i="3"/>
  <c r="AO126" i="3" s="1"/>
  <c r="BG134" i="3"/>
  <c r="BG91" i="3"/>
  <c r="BO134" i="3"/>
  <c r="BO91" i="3"/>
  <c r="I134" i="3"/>
  <c r="CW73" i="3"/>
  <c r="CU73" i="3" s="1"/>
  <c r="BC73" i="3"/>
  <c r="BW81" i="3"/>
  <c r="BC83" i="3"/>
  <c r="BA83" i="3" s="1"/>
  <c r="AD83" i="3"/>
  <c r="G89" i="3"/>
  <c r="BC89" i="3"/>
  <c r="CW89" i="3"/>
  <c r="BE105" i="3"/>
  <c r="BA101" i="3"/>
  <c r="BH110" i="3"/>
  <c r="AD110" i="3"/>
  <c r="DI110" i="3"/>
  <c r="DI129" i="3" s="1"/>
  <c r="CL124" i="3"/>
  <c r="CL126" i="3" s="1"/>
  <c r="CC133" i="3"/>
  <c r="CC136" i="3" s="1"/>
  <c r="CZ19" i="3"/>
  <c r="BS23" i="3"/>
  <c r="BA23" i="3" s="1"/>
  <c r="AD23" i="3"/>
  <c r="V126" i="3"/>
  <c r="BX38" i="3"/>
  <c r="DT38" i="3" s="1"/>
  <c r="CX38" i="3"/>
  <c r="BW56" i="3"/>
  <c r="AC56" i="3"/>
  <c r="AZ56" i="3" s="1"/>
  <c r="W132" i="3"/>
  <c r="G63" i="3"/>
  <c r="BW63" i="3" s="1"/>
  <c r="CT63" i="3" s="1"/>
  <c r="DK63" i="3"/>
  <c r="CU63" i="3" s="1"/>
  <c r="W71" i="3"/>
  <c r="BQ63" i="3"/>
  <c r="BA63" i="3" s="1"/>
  <c r="AD65" i="3"/>
  <c r="BD65" i="3"/>
  <c r="BA65" i="3" s="1"/>
  <c r="AD74" i="3"/>
  <c r="BV74" i="3"/>
  <c r="CO133" i="3"/>
  <c r="CO136" i="3" s="1"/>
  <c r="CO35" i="3"/>
  <c r="DJ35" i="3"/>
  <c r="BA6" i="3"/>
  <c r="CU18" i="3"/>
  <c r="CU22" i="3"/>
  <c r="AG132" i="3"/>
  <c r="AD37" i="3"/>
  <c r="BD37" i="3"/>
  <c r="BN134" i="3"/>
  <c r="BN91" i="3"/>
  <c r="DD133" i="3"/>
  <c r="DD35" i="3"/>
  <c r="AD6" i="3"/>
  <c r="BA10" i="3"/>
  <c r="AC12" i="3"/>
  <c r="AZ12" i="3" s="1"/>
  <c r="BJ131" i="3"/>
  <c r="CV131" i="3"/>
  <c r="BA18" i="3"/>
  <c r="CU21" i="3"/>
  <c r="CW26" i="3"/>
  <c r="CU26" i="3" s="1"/>
  <c r="BX26" i="3"/>
  <c r="DP31" i="3"/>
  <c r="CU31" i="3" s="1"/>
  <c r="AY35" i="3"/>
  <c r="BE132" i="3"/>
  <c r="BM132" i="3"/>
  <c r="BA43" i="3"/>
  <c r="BQ51" i="3"/>
  <c r="AT71" i="3"/>
  <c r="G54" i="3"/>
  <c r="BV54" i="3"/>
  <c r="BA54" i="3" s="1"/>
  <c r="DP54" i="3"/>
  <c r="CU54" i="3" s="1"/>
  <c r="CW59" i="3"/>
  <c r="CU59" i="3" s="1"/>
  <c r="BX59" i="3"/>
  <c r="DT59" i="3" s="1"/>
  <c r="AC60" i="3"/>
  <c r="AZ60" i="3" s="1"/>
  <c r="AD62" i="3"/>
  <c r="BH62" i="3"/>
  <c r="BA62" i="3" s="1"/>
  <c r="AG71" i="3"/>
  <c r="BM71" i="3"/>
  <c r="CS71" i="3"/>
  <c r="BI91" i="3"/>
  <c r="G79" i="3"/>
  <c r="BW79" i="3" s="1"/>
  <c r="BV79" i="3"/>
  <c r="BA79" i="3" s="1"/>
  <c r="DP79" i="3"/>
  <c r="CU79" i="3" s="1"/>
  <c r="I91" i="3"/>
  <c r="AT91" i="3"/>
  <c r="BW92" i="3"/>
  <c r="CT92" i="3" s="1"/>
  <c r="BM105" i="3"/>
  <c r="X133" i="3"/>
  <c r="BR5" i="3"/>
  <c r="BR133" i="3" s="1"/>
  <c r="X35" i="3"/>
  <c r="BX14" i="3"/>
  <c r="CW14" i="3"/>
  <c r="AT131" i="3"/>
  <c r="BQ16" i="3"/>
  <c r="Y133" i="3"/>
  <c r="Y35" i="3"/>
  <c r="BS19" i="3"/>
  <c r="DM19" i="3"/>
  <c r="BJ132" i="3"/>
  <c r="BJ71" i="3"/>
  <c r="BW43" i="3"/>
  <c r="BV46" i="3"/>
  <c r="DP46" i="3"/>
  <c r="BI133" i="3"/>
  <c r="N132" i="3"/>
  <c r="G38" i="3"/>
  <c r="N71" i="3"/>
  <c r="DB38" i="3"/>
  <c r="AB134" i="3"/>
  <c r="AB91" i="3"/>
  <c r="G72" i="3"/>
  <c r="BV72" i="3"/>
  <c r="BA72" i="3" s="1"/>
  <c r="G4" i="3"/>
  <c r="DE133" i="3"/>
  <c r="DE35" i="3"/>
  <c r="BC5" i="3"/>
  <c r="BC7" i="3"/>
  <c r="BA7" i="3" s="1"/>
  <c r="BW13" i="3"/>
  <c r="CT13" i="3" s="1"/>
  <c r="AC13" i="3"/>
  <c r="AZ13" i="3" s="1"/>
  <c r="BB131" i="3"/>
  <c r="CU24" i="3"/>
  <c r="W35" i="3"/>
  <c r="G34" i="3"/>
  <c r="CU40" i="3"/>
  <c r="DB50" i="3"/>
  <c r="BX50" i="3"/>
  <c r="DT50" i="3" s="1"/>
  <c r="BA51" i="3"/>
  <c r="AC58" i="3"/>
  <c r="AZ58" i="3" s="1"/>
  <c r="BX58" i="3"/>
  <c r="DT58" i="3" s="1"/>
  <c r="DB58" i="3"/>
  <c r="CU60" i="3"/>
  <c r="BC70" i="3"/>
  <c r="BA70" i="3" s="1"/>
  <c r="CW70" i="3"/>
  <c r="CU70" i="3" s="1"/>
  <c r="I71" i="3"/>
  <c r="G70" i="3"/>
  <c r="AC70" i="3" s="1"/>
  <c r="AZ70" i="3" s="1"/>
  <c r="AY134" i="3"/>
  <c r="AY91" i="3"/>
  <c r="DC134" i="3"/>
  <c r="DC91" i="3"/>
  <c r="DG91" i="3"/>
  <c r="BS81" i="3"/>
  <c r="AD81" i="3"/>
  <c r="AC86" i="3"/>
  <c r="AZ86" i="3" s="1"/>
  <c r="BL105" i="3"/>
  <c r="CU107" i="3"/>
  <c r="BS117" i="3"/>
  <c r="AD117" i="3"/>
  <c r="AV124" i="3"/>
  <c r="CU84" i="3"/>
  <c r="CZ130" i="3"/>
  <c r="DH105" i="3"/>
  <c r="G95" i="3"/>
  <c r="BT95" i="3"/>
  <c r="DN95" i="3"/>
  <c r="DO124" i="3"/>
  <c r="P124" i="3"/>
  <c r="P126" i="3" s="1"/>
  <c r="DD108" i="3"/>
  <c r="BJ108" i="3"/>
  <c r="BJ128" i="3" s="1"/>
  <c r="BF124" i="3"/>
  <c r="BC129" i="3"/>
  <c r="CD129" i="3"/>
  <c r="CD136" i="3" s="1"/>
  <c r="CD124" i="3"/>
  <c r="CD126" i="3" s="1"/>
  <c r="BH133" i="3"/>
  <c r="BP133" i="3"/>
  <c r="CX133" i="3"/>
  <c r="DF133" i="3"/>
  <c r="I133" i="3"/>
  <c r="BK131" i="3"/>
  <c r="BS131" i="3"/>
  <c r="DB131" i="3"/>
  <c r="DJ131" i="3"/>
  <c r="AJ126" i="3"/>
  <c r="CR126" i="3"/>
  <c r="CV132" i="3"/>
  <c r="CV71" i="3"/>
  <c r="DD132" i="3"/>
  <c r="DD71" i="3"/>
  <c r="DL132" i="3"/>
  <c r="DL71" i="3"/>
  <c r="AB132" i="3"/>
  <c r="AB71" i="3"/>
  <c r="CS132" i="3"/>
  <c r="AC40" i="3"/>
  <c r="AZ40" i="3" s="1"/>
  <c r="AD44" i="3"/>
  <c r="AA132" i="3"/>
  <c r="AA136" i="3" s="1"/>
  <c r="AA71" i="3"/>
  <c r="AA126" i="3" s="1"/>
  <c r="DO48" i="3"/>
  <c r="BU48" i="3"/>
  <c r="BU71" i="3" s="1"/>
  <c r="BA49" i="3"/>
  <c r="CU51" i="3"/>
  <c r="CH132" i="3"/>
  <c r="DE52" i="3"/>
  <c r="DE71" i="3" s="1"/>
  <c r="BL56" i="3"/>
  <c r="BA56" i="3" s="1"/>
  <c r="BX62" i="3"/>
  <c r="DT62" i="3" s="1"/>
  <c r="DM68" i="3"/>
  <c r="AF134" i="3"/>
  <c r="AF91" i="3"/>
  <c r="AD72" i="3"/>
  <c r="AC73" i="3"/>
  <c r="AZ73" i="3" s="1"/>
  <c r="BL130" i="3"/>
  <c r="DA130" i="3"/>
  <c r="DA105" i="3"/>
  <c r="DI130" i="3"/>
  <c r="DI105" i="3"/>
  <c r="BT99" i="3"/>
  <c r="Q124" i="3"/>
  <c r="Q126" i="3" s="1"/>
  <c r="BK108" i="3"/>
  <c r="BK128" i="3" s="1"/>
  <c r="DE108" i="3"/>
  <c r="DE128" i="3" s="1"/>
  <c r="CG128" i="3"/>
  <c r="CG136" i="3" s="1"/>
  <c r="CG124" i="3"/>
  <c r="CG126" i="3" s="1"/>
  <c r="P128" i="3"/>
  <c r="DA133" i="3"/>
  <c r="DI133" i="3"/>
  <c r="AF131" i="3"/>
  <c r="BF131" i="3"/>
  <c r="BN131" i="3"/>
  <c r="DE131" i="3"/>
  <c r="DM131" i="3"/>
  <c r="CA133" i="3"/>
  <c r="CA35" i="3"/>
  <c r="BF132" i="3"/>
  <c r="BF71" i="3"/>
  <c r="CY71" i="3"/>
  <c r="DG71" i="3"/>
  <c r="AC39" i="3"/>
  <c r="AZ39" i="3" s="1"/>
  <c r="CI132" i="3"/>
  <c r="CI136" i="3" s="1"/>
  <c r="CI71" i="3"/>
  <c r="CI126" i="3" s="1"/>
  <c r="CR132" i="3"/>
  <c r="CR136" i="3" s="1"/>
  <c r="BX48" i="3"/>
  <c r="DT48" i="3" s="1"/>
  <c r="BH55" i="3"/>
  <c r="BA55" i="3" s="1"/>
  <c r="CU62" i="3"/>
  <c r="DP65" i="3"/>
  <c r="CU65" i="3" s="1"/>
  <c r="AK71" i="3"/>
  <c r="BK134" i="3"/>
  <c r="BK91" i="3"/>
  <c r="DM78" i="3"/>
  <c r="DM134" i="3" s="1"/>
  <c r="CP91" i="3"/>
  <c r="BX78" i="3"/>
  <c r="DT78" i="3" s="1"/>
  <c r="BW86" i="3"/>
  <c r="BG130" i="3"/>
  <c r="BG105" i="3"/>
  <c r="BO130" i="3"/>
  <c r="BO105" i="3"/>
  <c r="DD130" i="3"/>
  <c r="DD105" i="3"/>
  <c r="CU94" i="3"/>
  <c r="DL105" i="3"/>
  <c r="DK124" i="3"/>
  <c r="Q129" i="3"/>
  <c r="Q136" i="3" s="1"/>
  <c r="BK109" i="3"/>
  <c r="DE109" i="3"/>
  <c r="DH130" i="3"/>
  <c r="BL133" i="3"/>
  <c r="BZ133" i="3"/>
  <c r="BO131" i="3"/>
  <c r="CX131" i="3"/>
  <c r="DF131" i="3"/>
  <c r="DN131" i="3"/>
  <c r="BC15" i="3"/>
  <c r="BA15" i="3" s="1"/>
  <c r="AE133" i="3"/>
  <c r="G27" i="3"/>
  <c r="W133" i="3"/>
  <c r="G33" i="3"/>
  <c r="H126" i="3"/>
  <c r="DN35" i="3"/>
  <c r="CZ132" i="3"/>
  <c r="CA132" i="3"/>
  <c r="CX37" i="3"/>
  <c r="CU37" i="3" s="1"/>
  <c r="CA71" i="3"/>
  <c r="BX39" i="3"/>
  <c r="DT39" i="3" s="1"/>
  <c r="V132" i="3"/>
  <c r="V136" i="3" s="1"/>
  <c r="DJ57" i="3"/>
  <c r="CU57" i="3" s="1"/>
  <c r="BP57" i="3"/>
  <c r="BA57" i="3" s="1"/>
  <c r="BZ71" i="3"/>
  <c r="CZ71" i="3"/>
  <c r="BD134" i="3"/>
  <c r="BD91" i="3"/>
  <c r="BL134" i="3"/>
  <c r="BL91" i="3"/>
  <c r="BT134" i="3"/>
  <c r="BT91" i="3"/>
  <c r="DF134" i="3"/>
  <c r="DF91" i="3"/>
  <c r="DN134" i="3"/>
  <c r="DN91" i="3"/>
  <c r="AV134" i="3"/>
  <c r="AV91" i="3"/>
  <c r="CM134" i="3"/>
  <c r="CM91" i="3"/>
  <c r="DJ77" i="3"/>
  <c r="CU77" i="3" s="1"/>
  <c r="BX77" i="3"/>
  <c r="DT77" i="3" s="1"/>
  <c r="CU83" i="3"/>
  <c r="BH130" i="3"/>
  <c r="BH105" i="3"/>
  <c r="BP130" i="3"/>
  <c r="BP105" i="3"/>
  <c r="BA97" i="3"/>
  <c r="AH135" i="3"/>
  <c r="AD135" i="3" s="1"/>
  <c r="BC108" i="3"/>
  <c r="BC128" i="3" s="1"/>
  <c r="AF128" i="3"/>
  <c r="AD108" i="3"/>
  <c r="AF124" i="3"/>
  <c r="BZ128" i="3"/>
  <c r="BZ124" i="3"/>
  <c r="CW108" i="3"/>
  <c r="CW128" i="3" s="1"/>
  <c r="AU129" i="3"/>
  <c r="BR109" i="3"/>
  <c r="BR129" i="3" s="1"/>
  <c r="BL129" i="3"/>
  <c r="AT133" i="3"/>
  <c r="BE133" i="3"/>
  <c r="BM133" i="3"/>
  <c r="BU133" i="3"/>
  <c r="DC133" i="3"/>
  <c r="BH131" i="3"/>
  <c r="BP131" i="3"/>
  <c r="CY131" i="3"/>
  <c r="DG131" i="3"/>
  <c r="DO131" i="3"/>
  <c r="I35" i="3"/>
  <c r="DF35" i="3"/>
  <c r="CN132" i="3"/>
  <c r="CN71" i="3"/>
  <c r="DA132" i="3"/>
  <c r="DI132" i="3"/>
  <c r="AK132" i="3"/>
  <c r="CE132" i="3"/>
  <c r="CE71" i="3"/>
  <c r="DF44" i="3"/>
  <c r="BW49" i="3"/>
  <c r="CT49" i="3" s="1"/>
  <c r="AN132" i="3"/>
  <c r="BK52" i="3"/>
  <c r="BK132" i="3" s="1"/>
  <c r="CU55" i="3"/>
  <c r="AD68" i="3"/>
  <c r="BX68" i="3"/>
  <c r="DT68" i="3" s="1"/>
  <c r="I132" i="3"/>
  <c r="G69" i="3"/>
  <c r="AC69" i="3" s="1"/>
  <c r="AZ69" i="3" s="1"/>
  <c r="AV71" i="3"/>
  <c r="DA71" i="3"/>
  <c r="CY134" i="3"/>
  <c r="CY91" i="3"/>
  <c r="DG134" i="3"/>
  <c r="DO134" i="3"/>
  <c r="DO91" i="3"/>
  <c r="CU76" i="3"/>
  <c r="CU88" i="3"/>
  <c r="BZ91" i="3"/>
  <c r="BC105" i="3"/>
  <c r="AY130" i="3"/>
  <c r="AY105" i="3"/>
  <c r="AC106" i="3"/>
  <c r="AZ106" i="3" s="1"/>
  <c r="AG124" i="3"/>
  <c r="AG128" i="3"/>
  <c r="BD108" i="3"/>
  <c r="DP112" i="3"/>
  <c r="CU112" i="3" s="1"/>
  <c r="BV112" i="3"/>
  <c r="G112" i="3"/>
  <c r="BC118" i="3"/>
  <c r="BA118" i="3" s="1"/>
  <c r="G118" i="3"/>
  <c r="BW118" i="3" s="1"/>
  <c r="CT118" i="3" s="1"/>
  <c r="CW118" i="3"/>
  <c r="CU118" i="3" s="1"/>
  <c r="BV52" i="3"/>
  <c r="Y132" i="3"/>
  <c r="BS58" i="3"/>
  <c r="BA58" i="3" s="1"/>
  <c r="BE134" i="3"/>
  <c r="BM134" i="3"/>
  <c r="BU134" i="3"/>
  <c r="CV134" i="3"/>
  <c r="CV91" i="3"/>
  <c r="DE134" i="3"/>
  <c r="DE91" i="3"/>
  <c r="BA74" i="3"/>
  <c r="AD78" i="3"/>
  <c r="BS78" i="3"/>
  <c r="BA78" i="3" s="1"/>
  <c r="BW87" i="3"/>
  <c r="CT87" i="3" s="1"/>
  <c r="DP89" i="3"/>
  <c r="BV89" i="3"/>
  <c r="BE91" i="3"/>
  <c r="BU91" i="3"/>
  <c r="Z105" i="3"/>
  <c r="Z126" i="3" s="1"/>
  <c r="BF130" i="3"/>
  <c r="BN130" i="3"/>
  <c r="DB130" i="3"/>
  <c r="DJ130" i="3"/>
  <c r="BU124" i="3"/>
  <c r="DA124" i="3"/>
  <c r="O128" i="3"/>
  <c r="BI108" i="3"/>
  <c r="BI128" i="3" s="1"/>
  <c r="O124" i="3"/>
  <c r="O126" i="3" s="1"/>
  <c r="AK128" i="3"/>
  <c r="AK124" i="3"/>
  <c r="DH129" i="3"/>
  <c r="BO129" i="3"/>
  <c r="CE129" i="3"/>
  <c r="BX109" i="3"/>
  <c r="DT109" i="3" s="1"/>
  <c r="DB109" i="3"/>
  <c r="DB129" i="3" s="1"/>
  <c r="AJ129" i="3"/>
  <c r="AJ136" i="3" s="1"/>
  <c r="BG111" i="3"/>
  <c r="AD111" i="3"/>
  <c r="CS124" i="3"/>
  <c r="DP111" i="3"/>
  <c r="CU111" i="3" s="1"/>
  <c r="CU120" i="3"/>
  <c r="AD121" i="3"/>
  <c r="BT121" i="3"/>
  <c r="BA121" i="3" s="1"/>
  <c r="AW130" i="3"/>
  <c r="AT132" i="3"/>
  <c r="BG132" i="3"/>
  <c r="BO132" i="3"/>
  <c r="CY132" i="3"/>
  <c r="DG132" i="3"/>
  <c r="AY132" i="3"/>
  <c r="BI52" i="3"/>
  <c r="BI71" i="3" s="1"/>
  <c r="DC52" i="3"/>
  <c r="BX57" i="3"/>
  <c r="DT57" i="3" s="1"/>
  <c r="DM58" i="3"/>
  <c r="AX71" i="3"/>
  <c r="AX126" i="3" s="1"/>
  <c r="BH134" i="3"/>
  <c r="BH91" i="3"/>
  <c r="CZ134" i="3"/>
  <c r="AD77" i="3"/>
  <c r="AD84" i="3"/>
  <c r="BC84" i="3"/>
  <c r="BA84" i="3" s="1"/>
  <c r="BX84" i="3"/>
  <c r="DT84" i="3" s="1"/>
  <c r="BA87" i="3"/>
  <c r="CQ130" i="3"/>
  <c r="CQ105" i="3"/>
  <c r="AB130" i="3"/>
  <c r="BV95" i="3"/>
  <c r="BV130" i="3" s="1"/>
  <c r="DP95" i="3"/>
  <c r="DK105" i="3"/>
  <c r="DB105" i="3"/>
  <c r="BP124" i="3"/>
  <c r="DO128" i="3"/>
  <c r="CH128" i="3"/>
  <c r="CH124" i="3"/>
  <c r="CH126" i="3" s="1"/>
  <c r="DA129" i="3"/>
  <c r="AQ71" i="3"/>
  <c r="AY71" i="3"/>
  <c r="BG71" i="3"/>
  <c r="BO71" i="3"/>
  <c r="CM71" i="3"/>
  <c r="CM126" i="3" s="1"/>
  <c r="BI134" i="3"/>
  <c r="BZ134" i="3"/>
  <c r="DA134" i="3"/>
  <c r="DA91" i="3"/>
  <c r="DI134" i="3"/>
  <c r="DI91" i="3"/>
  <c r="CN134" i="3"/>
  <c r="CN91" i="3"/>
  <c r="DK75" i="3"/>
  <c r="CU75" i="3" s="1"/>
  <c r="CU81" i="3"/>
  <c r="BA89" i="3"/>
  <c r="BM91" i="3"/>
  <c r="BJ130" i="3"/>
  <c r="BJ105" i="3"/>
  <c r="BR130" i="3"/>
  <c r="DO105" i="3"/>
  <c r="AC94" i="3"/>
  <c r="AZ94" i="3" s="1"/>
  <c r="CU98" i="3"/>
  <c r="BB99" i="3"/>
  <c r="AD99" i="3"/>
  <c r="DN100" i="3"/>
  <c r="CU100" i="3" s="1"/>
  <c r="O129" i="3"/>
  <c r="DC109" i="3"/>
  <c r="DC129" i="3" s="1"/>
  <c r="G109" i="3"/>
  <c r="BI109" i="3"/>
  <c r="BI129" i="3" s="1"/>
  <c r="BE129" i="3"/>
  <c r="G110" i="3"/>
  <c r="DD110" i="3"/>
  <c r="BK110" i="3"/>
  <c r="CP129" i="3"/>
  <c r="CP124" i="3"/>
  <c r="BX114" i="3"/>
  <c r="DT114" i="3" s="1"/>
  <c r="CP132" i="3"/>
  <c r="CF71" i="3"/>
  <c r="CF126" i="3" s="1"/>
  <c r="BJ134" i="3"/>
  <c r="BR134" i="3"/>
  <c r="CS72" i="3"/>
  <c r="DP72" i="3" s="1"/>
  <c r="DB134" i="3"/>
  <c r="AD76" i="3"/>
  <c r="BP77" i="3"/>
  <c r="BA77" i="3" s="1"/>
  <c r="BX90" i="3"/>
  <c r="DT90" i="3" s="1"/>
  <c r="DP90" i="3"/>
  <c r="CU90" i="3" s="1"/>
  <c r="DP130" i="3"/>
  <c r="AE130" i="3"/>
  <c r="BB95" i="3"/>
  <c r="AD95" i="3"/>
  <c r="BW100" i="3"/>
  <c r="CZ128" i="3"/>
  <c r="AQ124" i="3"/>
  <c r="BN109" i="3"/>
  <c r="AQ129" i="3"/>
  <c r="AQ136" i="3" s="1"/>
  <c r="AG129" i="3"/>
  <c r="BD114" i="3"/>
  <c r="AD114" i="3"/>
  <c r="CZ124" i="3"/>
  <c r="DH134" i="3"/>
  <c r="CP134" i="3"/>
  <c r="BI130" i="3"/>
  <c r="BI105" i="3"/>
  <c r="BQ130" i="3"/>
  <c r="BQ105" i="3"/>
  <c r="DC130" i="3"/>
  <c r="CX95" i="3"/>
  <c r="AD96" i="3"/>
  <c r="BT98" i="3"/>
  <c r="BA98" i="3" s="1"/>
  <c r="BA102" i="3"/>
  <c r="BL128" i="3"/>
  <c r="DH128" i="3"/>
  <c r="DP128" i="3"/>
  <c r="BY128" i="3"/>
  <c r="BX108" i="3"/>
  <c r="DT108" i="3" s="1"/>
  <c r="BY124" i="3"/>
  <c r="CV108" i="3"/>
  <c r="CV124" i="3" s="1"/>
  <c r="BM109" i="3"/>
  <c r="BM129" i="3" s="1"/>
  <c r="DG109" i="3"/>
  <c r="DG129" i="3" s="1"/>
  <c r="S129" i="3"/>
  <c r="S136" i="3" s="1"/>
  <c r="AR124" i="3"/>
  <c r="AR126" i="3" s="1"/>
  <c r="BF129" i="3"/>
  <c r="BQ129" i="3"/>
  <c r="DL109" i="3"/>
  <c r="DL129" i="3" s="1"/>
  <c r="BC130" i="3"/>
  <c r="BK130" i="3"/>
  <c r="DE130" i="3"/>
  <c r="DE105" i="3"/>
  <c r="CU97" i="3"/>
  <c r="CS105" i="3"/>
  <c r="DC105" i="3"/>
  <c r="BQ124" i="3"/>
  <c r="K128" i="3"/>
  <c r="K136" i="3" s="1"/>
  <c r="K124" i="3"/>
  <c r="K126" i="3" s="1"/>
  <c r="BE107" i="3"/>
  <c r="BN128" i="3"/>
  <c r="G108" i="3"/>
  <c r="AN128" i="3"/>
  <c r="AN124" i="3"/>
  <c r="DP109" i="3"/>
  <c r="BV109" i="3"/>
  <c r="AY129" i="3"/>
  <c r="Y129" i="3"/>
  <c r="Y124" i="3"/>
  <c r="BS114" i="3"/>
  <c r="BS129" i="3" s="1"/>
  <c r="DM114" i="3"/>
  <c r="DM129" i="3" s="1"/>
  <c r="AI136" i="3"/>
  <c r="AI91" i="3"/>
  <c r="G92" i="3"/>
  <c r="BD130" i="3"/>
  <c r="BT92" i="3"/>
  <c r="CW130" i="3"/>
  <c r="CW105" i="3"/>
  <c r="DF130" i="3"/>
  <c r="DN92" i="3"/>
  <c r="CU92" i="3" s="1"/>
  <c r="CV96" i="3"/>
  <c r="BX101" i="3"/>
  <c r="DT101" i="3" s="1"/>
  <c r="DN101" i="3"/>
  <c r="CU101" i="3" s="1"/>
  <c r="AU128" i="3"/>
  <c r="AU124" i="3"/>
  <c r="BR108" i="3"/>
  <c r="BR128" i="3" s="1"/>
  <c r="CE128" i="3"/>
  <c r="CE124" i="3"/>
  <c r="AF129" i="3"/>
  <c r="AD115" i="3"/>
  <c r="DH124" i="3"/>
  <c r="Z130" i="3"/>
  <c r="Z136" i="3" s="1"/>
  <c r="BE130" i="3"/>
  <c r="BM130" i="3"/>
  <c r="BU130" i="3"/>
  <c r="CY130" i="3"/>
  <c r="CY105" i="3"/>
  <c r="DG130" i="3"/>
  <c r="DO130" i="3"/>
  <c r="CP96" i="3"/>
  <c r="DM96" i="3" s="1"/>
  <c r="BT104" i="3"/>
  <c r="BA104" i="3" s="1"/>
  <c r="G104" i="3"/>
  <c r="BK105" i="3"/>
  <c r="BU105" i="3"/>
  <c r="DF105" i="3"/>
  <c r="DF124" i="3"/>
  <c r="DD128" i="3"/>
  <c r="BH108" i="3"/>
  <c r="DB108" i="3"/>
  <c r="AY124" i="3"/>
  <c r="CF136" i="3"/>
  <c r="CY108" i="3"/>
  <c r="CY128" i="3" s="1"/>
  <c r="AK129" i="3"/>
  <c r="BH109" i="3"/>
  <c r="AD109" i="3"/>
  <c r="BB129" i="3"/>
  <c r="CV129" i="3"/>
  <c r="DF129" i="3"/>
  <c r="CA129" i="3"/>
  <c r="CX114" i="3"/>
  <c r="CX129" i="3" s="1"/>
  <c r="CQ133" i="3"/>
  <c r="DN116" i="3"/>
  <c r="DN124" i="3" s="1"/>
  <c r="S124" i="3"/>
  <c r="S126" i="3" s="1"/>
  <c r="AB124" i="3"/>
  <c r="CO124" i="3"/>
  <c r="J130" i="3"/>
  <c r="J136" i="3" s="1"/>
  <c r="G99" i="3"/>
  <c r="BA103" i="3"/>
  <c r="N124" i="3"/>
  <c r="DB107" i="3"/>
  <c r="BH107" i="3"/>
  <c r="BF128" i="3"/>
  <c r="AM128" i="3"/>
  <c r="AM136" i="3" s="1"/>
  <c r="AM124" i="3"/>
  <c r="P129" i="3"/>
  <c r="DD109" i="3"/>
  <c r="DN129" i="3"/>
  <c r="AW133" i="3"/>
  <c r="BT116" i="3"/>
  <c r="AD116" i="3"/>
  <c r="N128" i="3"/>
  <c r="DJ129" i="3"/>
  <c r="BX110" i="3"/>
  <c r="DT110" i="3" s="1"/>
  <c r="I124" i="3"/>
  <c r="CW116" i="3"/>
  <c r="G116" i="3"/>
  <c r="CU121" i="3"/>
  <c r="DK130" i="3"/>
  <c r="CS130" i="3"/>
  <c r="BV106" i="3"/>
  <c r="BA106" i="3" s="1"/>
  <c r="BP128" i="3"/>
  <c r="DJ128" i="3"/>
  <c r="AL128" i="3"/>
  <c r="AL136" i="3" s="1"/>
  <c r="AL124" i="3"/>
  <c r="CS129" i="3"/>
  <c r="AV129" i="3"/>
  <c r="R136" i="3"/>
  <c r="AR129" i="3"/>
  <c r="AR136" i="3" s="1"/>
  <c r="BA135" i="3"/>
  <c r="BT129" i="3"/>
  <c r="CY129" i="3"/>
  <c r="DO129" i="3"/>
  <c r="CA124" i="3"/>
  <c r="BU129" i="3"/>
  <c r="CL129" i="3"/>
  <c r="CL136" i="3" s="1"/>
  <c r="CZ129" i="3"/>
  <c r="L136" i="3"/>
  <c r="CB136" i="3"/>
  <c r="CM136" i="3"/>
  <c r="AX136" i="3"/>
  <c r="CU135" i="3"/>
  <c r="BX135" i="3"/>
  <c r="AC23" i="2"/>
  <c r="AZ23" i="2" s="1"/>
  <c r="AC47" i="2"/>
  <c r="AZ47" i="2" s="1"/>
  <c r="I133" i="2"/>
  <c r="I35" i="2"/>
  <c r="I126" i="2" s="1"/>
  <c r="I137" i="2" s="1"/>
  <c r="BC6" i="2"/>
  <c r="DR8" i="2"/>
  <c r="BW8" i="2"/>
  <c r="CT8" i="2" s="1"/>
  <c r="CN131" i="2"/>
  <c r="BX16" i="2"/>
  <c r="CV21" i="2"/>
  <c r="CU21" i="2" s="1"/>
  <c r="BX21" i="2"/>
  <c r="BS23" i="2"/>
  <c r="BA23" i="2" s="1"/>
  <c r="DS23" i="2" s="1"/>
  <c r="DS24" i="2"/>
  <c r="BA28" i="2"/>
  <c r="DT30" i="2"/>
  <c r="W133" i="2"/>
  <c r="W35" i="2"/>
  <c r="BQ32" i="2"/>
  <c r="G32" i="2"/>
  <c r="CN35" i="2"/>
  <c r="AV132" i="2"/>
  <c r="AV71" i="2"/>
  <c r="BS45" i="2"/>
  <c r="G52" i="2"/>
  <c r="BV52" i="2"/>
  <c r="AC53" i="2"/>
  <c r="AZ53" i="2" s="1"/>
  <c r="CU62" i="2"/>
  <c r="DT62" i="2" s="1"/>
  <c r="BW73" i="2"/>
  <c r="CT73" i="2" s="1"/>
  <c r="AC73" i="2"/>
  <c r="AZ73" i="2" s="1"/>
  <c r="CU85" i="2"/>
  <c r="DT85" i="2" s="1"/>
  <c r="AC89" i="2"/>
  <c r="AZ89" i="2" s="1"/>
  <c r="BT94" i="2"/>
  <c r="BA94" i="2" s="1"/>
  <c r="DS94" i="2" s="1"/>
  <c r="G94" i="2"/>
  <c r="DN94" i="2"/>
  <c r="CU94" i="2" s="1"/>
  <c r="DT94" i="2" s="1"/>
  <c r="Z105" i="2"/>
  <c r="BL35" i="2"/>
  <c r="BU133" i="2"/>
  <c r="BU35" i="2"/>
  <c r="DE133" i="2"/>
  <c r="DE35" i="2"/>
  <c r="DM35" i="2"/>
  <c r="BA5" i="2"/>
  <c r="DS5" i="2" s="1"/>
  <c r="AC8" i="2"/>
  <c r="AZ8" i="2" s="1"/>
  <c r="DT12" i="2"/>
  <c r="BB131" i="2"/>
  <c r="BJ131" i="2"/>
  <c r="DC131" i="2"/>
  <c r="AD16" i="2"/>
  <c r="DK16" i="2"/>
  <c r="AM133" i="2"/>
  <c r="AM136" i="2" s="1"/>
  <c r="AM35" i="2"/>
  <c r="BJ19" i="2"/>
  <c r="AD19" i="2"/>
  <c r="BQ21" i="2"/>
  <c r="BA21" i="2" s="1"/>
  <c r="BC25" i="2"/>
  <c r="BA25" i="2" s="1"/>
  <c r="AD25" i="2"/>
  <c r="BX25" i="2"/>
  <c r="BA29" i="2"/>
  <c r="DS29" i="2" s="1"/>
  <c r="DK32" i="2"/>
  <c r="CU32" i="2" s="1"/>
  <c r="DT32" i="2" s="1"/>
  <c r="BV33" i="2"/>
  <c r="G33" i="2"/>
  <c r="BU132" i="2"/>
  <c r="BU71" i="2"/>
  <c r="CZ132" i="2"/>
  <c r="DH132" i="2"/>
  <c r="DH71" i="2"/>
  <c r="AF132" i="2"/>
  <c r="AF71" i="2"/>
  <c r="AD38" i="2"/>
  <c r="BC38" i="2"/>
  <c r="CS132" i="2"/>
  <c r="CS71" i="2"/>
  <c r="DP38" i="2"/>
  <c r="DK41" i="2"/>
  <c r="CU41" i="2" s="1"/>
  <c r="DT41" i="2" s="1"/>
  <c r="BX44" i="2"/>
  <c r="BZ69" i="2"/>
  <c r="DM69" i="2"/>
  <c r="DF91" i="2"/>
  <c r="DT83" i="2"/>
  <c r="AI134" i="2"/>
  <c r="AI91" i="2"/>
  <c r="AD87" i="2"/>
  <c r="BF87" i="2"/>
  <c r="BF134" i="2" s="1"/>
  <c r="CQ105" i="2"/>
  <c r="BX98" i="2"/>
  <c r="DN98" i="2"/>
  <c r="CU98" i="2" s="1"/>
  <c r="DR4" i="2"/>
  <c r="BM133" i="2"/>
  <c r="BM35" i="2"/>
  <c r="DF133" i="2"/>
  <c r="DF35" i="2"/>
  <c r="CU7" i="2"/>
  <c r="DT7" i="2" s="1"/>
  <c r="DT13" i="2"/>
  <c r="BK131" i="2"/>
  <c r="AD80" i="2"/>
  <c r="AT91" i="2"/>
  <c r="BQ80" i="2"/>
  <c r="CW84" i="2"/>
  <c r="CU84" i="2" s="1"/>
  <c r="BX84" i="2"/>
  <c r="BT103" i="2"/>
  <c r="BA103" i="2" s="1"/>
  <c r="AD103" i="2"/>
  <c r="CY133" i="2"/>
  <c r="CY35" i="2"/>
  <c r="DG133" i="2"/>
  <c r="DG35" i="2"/>
  <c r="DO133" i="2"/>
  <c r="DO35" i="2"/>
  <c r="DP9" i="2"/>
  <c r="CU9" i="2" s="1"/>
  <c r="DT9" i="2" s="1"/>
  <c r="AB35" i="2"/>
  <c r="BV9" i="2"/>
  <c r="BA9" i="2" s="1"/>
  <c r="DS9" i="2" s="1"/>
  <c r="G131" i="2"/>
  <c r="DR131" i="2" s="1"/>
  <c r="BD131" i="2"/>
  <c r="BL131" i="2"/>
  <c r="BT131" i="2"/>
  <c r="BV15" i="2"/>
  <c r="BW17" i="2"/>
  <c r="CT17" i="2" s="1"/>
  <c r="AV35" i="2"/>
  <c r="BC20" i="2"/>
  <c r="BC26" i="2"/>
  <c r="BA26" i="2" s="1"/>
  <c r="AD26" i="2"/>
  <c r="BC27" i="2"/>
  <c r="BA27" i="2" s="1"/>
  <c r="DS27" i="2" s="1"/>
  <c r="G27" i="2"/>
  <c r="CW27" i="2"/>
  <c r="CU27" i="2" s="1"/>
  <c r="DT27" i="2" s="1"/>
  <c r="DP28" i="2"/>
  <c r="CU28" i="2" s="1"/>
  <c r="DT28" i="2" s="1"/>
  <c r="CV31" i="2"/>
  <c r="CU31" i="2" s="1"/>
  <c r="BF132" i="2"/>
  <c r="BF71" i="2"/>
  <c r="BW36" i="2"/>
  <c r="CT36" i="2" s="1"/>
  <c r="AK132" i="2"/>
  <c r="AK71" i="2"/>
  <c r="BA41" i="2"/>
  <c r="DS41" i="2" s="1"/>
  <c r="BV50" i="2"/>
  <c r="BA50" i="2" s="1"/>
  <c r="G50" i="2"/>
  <c r="DP50" i="2"/>
  <c r="BQ51" i="2"/>
  <c r="BA51" i="2" s="1"/>
  <c r="AD51" i="2"/>
  <c r="DP54" i="2"/>
  <c r="CU54" i="2" s="1"/>
  <c r="DT54" i="2" s="1"/>
  <c r="CU59" i="2"/>
  <c r="DT59" i="2" s="1"/>
  <c r="BA61" i="2"/>
  <c r="BA63" i="2"/>
  <c r="BA70" i="2"/>
  <c r="DS70" i="2" s="1"/>
  <c r="CA71" i="2"/>
  <c r="BE134" i="2"/>
  <c r="BE91" i="2"/>
  <c r="BM134" i="2"/>
  <c r="BM91" i="2"/>
  <c r="BU134" i="2"/>
  <c r="BU91" i="2"/>
  <c r="DA91" i="2"/>
  <c r="DR73" i="2"/>
  <c r="BA80" i="2"/>
  <c r="BU130" i="2"/>
  <c r="BU105" i="2"/>
  <c r="DC133" i="2"/>
  <c r="DC35" i="2"/>
  <c r="BC7" i="2"/>
  <c r="BA7" i="2" s="1"/>
  <c r="DS7" i="2" s="1"/>
  <c r="G7" i="2"/>
  <c r="AT133" i="2"/>
  <c r="AD4" i="2"/>
  <c r="CW6" i="2"/>
  <c r="CU6" i="2" s="1"/>
  <c r="BA11" i="2"/>
  <c r="DS11" i="2" s="1"/>
  <c r="AY133" i="2"/>
  <c r="AY35" i="2"/>
  <c r="BV4" i="2"/>
  <c r="BG133" i="2"/>
  <c r="BG35" i="2"/>
  <c r="CN133" i="2"/>
  <c r="BZ35" i="2"/>
  <c r="BA8" i="2"/>
  <c r="DS8" i="2" s="1"/>
  <c r="CU8" i="2"/>
  <c r="DT8" i="2" s="1"/>
  <c r="AC9" i="2"/>
  <c r="AZ9" i="2" s="1"/>
  <c r="BW9" i="2"/>
  <c r="CT9" i="2" s="1"/>
  <c r="DR10" i="2"/>
  <c r="BW10" i="2"/>
  <c r="CT10" i="2" s="1"/>
  <c r="DR18" i="2"/>
  <c r="BW18" i="2"/>
  <c r="CT18" i="2" s="1"/>
  <c r="Y133" i="2"/>
  <c r="Y35" i="2"/>
  <c r="BS19" i="2"/>
  <c r="G19" i="2"/>
  <c r="G133" i="2" s="1"/>
  <c r="DR133" i="2" s="1"/>
  <c r="BS20" i="2"/>
  <c r="CV20" i="2"/>
  <c r="BA24" i="2"/>
  <c r="BB31" i="2"/>
  <c r="BA31" i="2" s="1"/>
  <c r="BA32" i="2"/>
  <c r="DS32" i="2" s="1"/>
  <c r="BY35" i="2"/>
  <c r="BA42" i="2"/>
  <c r="DS42" i="2" s="1"/>
  <c r="DG71" i="2"/>
  <c r="CY71" i="2"/>
  <c r="BV54" i="2"/>
  <c r="BA54" i="2" s="1"/>
  <c r="DS54" i="2" s="1"/>
  <c r="BW56" i="2"/>
  <c r="CT56" i="2" s="1"/>
  <c r="DR57" i="2"/>
  <c r="AC57" i="2"/>
  <c r="AZ57" i="2" s="1"/>
  <c r="AD65" i="2"/>
  <c r="BC65" i="2"/>
  <c r="BA65" i="2" s="1"/>
  <c r="AD78" i="2"/>
  <c r="BS78" i="2"/>
  <c r="CU80" i="2"/>
  <c r="DT80" i="2" s="1"/>
  <c r="BE130" i="2"/>
  <c r="BE105" i="2"/>
  <c r="BM130" i="2"/>
  <c r="BM105" i="2"/>
  <c r="BI133" i="2"/>
  <c r="P126" i="2"/>
  <c r="P137" i="2" s="1"/>
  <c r="BA43" i="2"/>
  <c r="DS43" i="2" s="1"/>
  <c r="G45" i="2"/>
  <c r="BH45" i="2"/>
  <c r="BV46" i="2"/>
  <c r="BA46" i="2" s="1"/>
  <c r="DS46" i="2" s="1"/>
  <c r="DP46" i="2"/>
  <c r="CH132" i="2"/>
  <c r="DE52" i="2"/>
  <c r="DE132" i="2" s="1"/>
  <c r="CH71" i="2"/>
  <c r="BX52" i="2"/>
  <c r="AC54" i="2"/>
  <c r="AZ54" i="2" s="1"/>
  <c r="W132" i="2"/>
  <c r="W136" i="2" s="1"/>
  <c r="G63" i="2"/>
  <c r="DK63" i="2"/>
  <c r="BQ63" i="2"/>
  <c r="W71" i="2"/>
  <c r="DN132" i="2"/>
  <c r="DN71" i="2"/>
  <c r="DK37" i="2"/>
  <c r="CR132" i="2"/>
  <c r="CR136" i="2" s="1"/>
  <c r="BX48" i="2"/>
  <c r="CR71" i="2"/>
  <c r="AQ71" i="2"/>
  <c r="BN52" i="2"/>
  <c r="BN132" i="2" s="1"/>
  <c r="AQ132" i="2"/>
  <c r="DB53" i="2"/>
  <c r="CU53" i="2" s="1"/>
  <c r="BX53" i="2"/>
  <c r="DR70" i="2"/>
  <c r="BW70" i="2"/>
  <c r="CT70" i="2" s="1"/>
  <c r="CZ71" i="2"/>
  <c r="CY134" i="2"/>
  <c r="CY91" i="2"/>
  <c r="DG134" i="2"/>
  <c r="DG91" i="2"/>
  <c r="DO134" i="2"/>
  <c r="DO91" i="2"/>
  <c r="AN124" i="2"/>
  <c r="BK108" i="2"/>
  <c r="BK128" i="2" s="1"/>
  <c r="AD108" i="2"/>
  <c r="AD128" i="2" s="1"/>
  <c r="CO131" i="2"/>
  <c r="DL14" i="2"/>
  <c r="BE133" i="2"/>
  <c r="BE35" i="2"/>
  <c r="DN35" i="2"/>
  <c r="BS131" i="2"/>
  <c r="CU24" i="2"/>
  <c r="DT24" i="2" s="1"/>
  <c r="CI132" i="2"/>
  <c r="CI136" i="2" s="1"/>
  <c r="DF44" i="2"/>
  <c r="DF132" i="2" s="1"/>
  <c r="AD62" i="2"/>
  <c r="BH62" i="2"/>
  <c r="BA62" i="2" s="1"/>
  <c r="BO133" i="2"/>
  <c r="BH133" i="2"/>
  <c r="BH35" i="2"/>
  <c r="BP133" i="2"/>
  <c r="BP35" i="2"/>
  <c r="X133" i="2"/>
  <c r="X35" i="2"/>
  <c r="X126" i="2" s="1"/>
  <c r="G5" i="2"/>
  <c r="BF35" i="2"/>
  <c r="AC10" i="2"/>
  <c r="AZ10" i="2" s="1"/>
  <c r="AC11" i="2"/>
  <c r="AZ11" i="2" s="1"/>
  <c r="BW11" i="2"/>
  <c r="CT11" i="2" s="1"/>
  <c r="BA13" i="2"/>
  <c r="DS13" i="2" s="1"/>
  <c r="CY131" i="2"/>
  <c r="DG131" i="2"/>
  <c r="AD15" i="2"/>
  <c r="AC18" i="2"/>
  <c r="AZ18" i="2" s="1"/>
  <c r="BW20" i="2"/>
  <c r="CT20" i="2" s="1"/>
  <c r="DM20" i="2"/>
  <c r="DM133" i="2" s="1"/>
  <c r="BD22" i="2"/>
  <c r="BA22" i="2" s="1"/>
  <c r="AD28" i="2"/>
  <c r="BW28" i="2"/>
  <c r="CT28" i="2" s="1"/>
  <c r="DR29" i="2"/>
  <c r="BW29" i="2"/>
  <c r="CT29" i="2" s="1"/>
  <c r="DK33" i="2"/>
  <c r="CU33" i="2" s="1"/>
  <c r="DT33" i="2" s="1"/>
  <c r="CX34" i="2"/>
  <c r="CX133" i="2" s="1"/>
  <c r="BX34" i="2"/>
  <c r="DR34" i="2"/>
  <c r="Z126" i="2"/>
  <c r="DI71" i="2"/>
  <c r="G46" i="2"/>
  <c r="DR49" i="2"/>
  <c r="AC49" i="2"/>
  <c r="AZ49" i="2" s="1"/>
  <c r="DP52" i="2"/>
  <c r="CU52" i="2" s="1"/>
  <c r="BW54" i="2"/>
  <c r="CT54" i="2" s="1"/>
  <c r="AD55" i="2"/>
  <c r="AC56" i="2"/>
  <c r="AZ56" i="2" s="1"/>
  <c r="CV134" i="2"/>
  <c r="CV91" i="2"/>
  <c r="DE134" i="2"/>
  <c r="DE91" i="2"/>
  <c r="CF124" i="2"/>
  <c r="BX108" i="2"/>
  <c r="CF128" i="2"/>
  <c r="AN128" i="2"/>
  <c r="DP96" i="2"/>
  <c r="G96" i="2"/>
  <c r="DR96" i="2" s="1"/>
  <c r="BA106" i="2"/>
  <c r="BS124" i="2"/>
  <c r="CZ124" i="2"/>
  <c r="CU106" i="2"/>
  <c r="AU133" i="2"/>
  <c r="AU35" i="2"/>
  <c r="BF133" i="2"/>
  <c r="BN133" i="2"/>
  <c r="DD133" i="2"/>
  <c r="DL133" i="2"/>
  <c r="AV133" i="2"/>
  <c r="BI131" i="2"/>
  <c r="AG133" i="2"/>
  <c r="AG35" i="2"/>
  <c r="AI126" i="2"/>
  <c r="CO35" i="2"/>
  <c r="G132" i="2"/>
  <c r="DR132" i="2" s="1"/>
  <c r="DR36" i="2"/>
  <c r="BE132" i="2"/>
  <c r="BM132" i="2"/>
  <c r="CA132" i="2"/>
  <c r="CX37" i="2"/>
  <c r="CX38" i="2"/>
  <c r="CU38" i="2" s="1"/>
  <c r="BX38" i="2"/>
  <c r="AC40" i="2"/>
  <c r="AZ40" i="2" s="1"/>
  <c r="CU51" i="2"/>
  <c r="DT51" i="2" s="1"/>
  <c r="BH53" i="2"/>
  <c r="BA53" i="2" s="1"/>
  <c r="AC59" i="2"/>
  <c r="AZ59" i="2" s="1"/>
  <c r="BW59" i="2"/>
  <c r="CT59" i="2" s="1"/>
  <c r="CU64" i="2"/>
  <c r="I132" i="2"/>
  <c r="G69" i="2"/>
  <c r="BC69" i="2"/>
  <c r="BA69" i="2" s="1"/>
  <c r="BE71" i="2"/>
  <c r="BK134" i="2"/>
  <c r="BK91" i="2"/>
  <c r="DF134" i="2"/>
  <c r="DN134" i="2"/>
  <c r="DN91" i="2"/>
  <c r="DP81" i="2"/>
  <c r="CU81" i="2" s="1"/>
  <c r="BX81" i="2"/>
  <c r="AD84" i="2"/>
  <c r="BC84" i="2"/>
  <c r="BA84" i="2" s="1"/>
  <c r="BW85" i="2"/>
  <c r="CT85" i="2" s="1"/>
  <c r="BA87" i="2"/>
  <c r="AD88" i="2"/>
  <c r="BC88" i="2"/>
  <c r="BA88" i="2" s="1"/>
  <c r="G90" i="2"/>
  <c r="DP90" i="2"/>
  <c r="CU90" i="2" s="1"/>
  <c r="DT90" i="2" s="1"/>
  <c r="BV90" i="2"/>
  <c r="BA90" i="2" s="1"/>
  <c r="DS90" i="2" s="1"/>
  <c r="CP91" i="2"/>
  <c r="CU93" i="2"/>
  <c r="DT93" i="2" s="1"/>
  <c r="BT95" i="2"/>
  <c r="DN95" i="2"/>
  <c r="G95" i="2"/>
  <c r="DR95" i="2" s="1"/>
  <c r="AD96" i="2"/>
  <c r="BB96" i="2"/>
  <c r="BB130" i="2" s="1"/>
  <c r="AT71" i="2"/>
  <c r="AC42" i="2"/>
  <c r="AZ42" i="2" s="1"/>
  <c r="DC91" i="2"/>
  <c r="DK130" i="2"/>
  <c r="DK105" i="2"/>
  <c r="AB133" i="2"/>
  <c r="AB136" i="2" s="1"/>
  <c r="BR4" i="2"/>
  <c r="DH133" i="2"/>
  <c r="DP4" i="2"/>
  <c r="AF133" i="2"/>
  <c r="BS6" i="2"/>
  <c r="BE131" i="2"/>
  <c r="BM131" i="2"/>
  <c r="BU131" i="2"/>
  <c r="CV131" i="2"/>
  <c r="DD131" i="2"/>
  <c r="CC133" i="2"/>
  <c r="CC136" i="2" s="1"/>
  <c r="CC35" i="2"/>
  <c r="CC126" i="2" s="1"/>
  <c r="AN35" i="2"/>
  <c r="DD35" i="2"/>
  <c r="BR132" i="2"/>
  <c r="BR71" i="2"/>
  <c r="DC132" i="2"/>
  <c r="BW39" i="2"/>
  <c r="CT39" i="2" s="1"/>
  <c r="BW42" i="2"/>
  <c r="CT42" i="2" s="1"/>
  <c r="BA55" i="2"/>
  <c r="CU55" i="2"/>
  <c r="BX67" i="2"/>
  <c r="CX67" i="2"/>
  <c r="CU67" i="2" s="1"/>
  <c r="AC70" i="2"/>
  <c r="AZ70" i="2" s="1"/>
  <c r="BM71" i="2"/>
  <c r="AC72" i="2"/>
  <c r="AZ72" i="2" s="1"/>
  <c r="BG134" i="2"/>
  <c r="BG91" i="2"/>
  <c r="BO91" i="2"/>
  <c r="BO134" i="2"/>
  <c r="DB91" i="2"/>
  <c r="CU74" i="2"/>
  <c r="DT74" i="2" s="1"/>
  <c r="Z130" i="2"/>
  <c r="Z136" i="2" s="1"/>
  <c r="BT92" i="2"/>
  <c r="DN92" i="2"/>
  <c r="G92" i="2"/>
  <c r="AV130" i="2"/>
  <c r="AD95" i="2"/>
  <c r="BS95" i="2"/>
  <c r="DB105" i="2"/>
  <c r="BL128" i="2"/>
  <c r="BT128" i="2"/>
  <c r="CH128" i="2"/>
  <c r="CH136" i="2" s="1"/>
  <c r="CH124" i="2"/>
  <c r="DE108" i="2"/>
  <c r="DR109" i="2"/>
  <c r="DF129" i="2"/>
  <c r="AC39" i="2"/>
  <c r="AZ39" i="2" s="1"/>
  <c r="DS63" i="2"/>
  <c r="BX66" i="2"/>
  <c r="CX66" i="2"/>
  <c r="CU66" i="2" s="1"/>
  <c r="CU68" i="2"/>
  <c r="AB134" i="2"/>
  <c r="G72" i="2"/>
  <c r="BV72" i="2"/>
  <c r="BA72" i="2" s="1"/>
  <c r="CS133" i="2"/>
  <c r="CS35" i="2"/>
  <c r="DA133" i="2"/>
  <c r="DA35" i="2"/>
  <c r="DI133" i="2"/>
  <c r="DI35" i="2"/>
  <c r="AF131" i="2"/>
  <c r="BF131" i="2"/>
  <c r="BN131" i="2"/>
  <c r="CW14" i="2"/>
  <c r="DE131" i="2"/>
  <c r="DM131" i="2"/>
  <c r="CZ19" i="2"/>
  <c r="CZ35" i="2" s="1"/>
  <c r="CZ126" i="2" s="1"/>
  <c r="CA133" i="2"/>
  <c r="CA35" i="2"/>
  <c r="L126" i="2"/>
  <c r="BB132" i="2"/>
  <c r="BB71" i="2"/>
  <c r="BJ132" i="2"/>
  <c r="BJ71" i="2"/>
  <c r="CV132" i="2"/>
  <c r="CV71" i="2"/>
  <c r="DD132" i="2"/>
  <c r="DD71" i="2"/>
  <c r="DL132" i="2"/>
  <c r="DL71" i="2"/>
  <c r="AB132" i="2"/>
  <c r="AB71" i="2"/>
  <c r="BV37" i="2"/>
  <c r="AC41" i="2"/>
  <c r="AZ41" i="2" s="1"/>
  <c r="CE132" i="2"/>
  <c r="CE71" i="2"/>
  <c r="BA48" i="2"/>
  <c r="DS48" i="2" s="1"/>
  <c r="BA49" i="2"/>
  <c r="DS49" i="2" s="1"/>
  <c r="BW51" i="2"/>
  <c r="CT51" i="2" s="1"/>
  <c r="AN132" i="2"/>
  <c r="BK52" i="2"/>
  <c r="BK71" i="2" s="1"/>
  <c r="BA56" i="2"/>
  <c r="DS56" i="2" s="1"/>
  <c r="CU56" i="2"/>
  <c r="BS68" i="2"/>
  <c r="BA68" i="2" s="1"/>
  <c r="CU70" i="2"/>
  <c r="DT70" i="2" s="1"/>
  <c r="I71" i="2"/>
  <c r="AN71" i="2"/>
  <c r="AF134" i="2"/>
  <c r="AF91" i="2"/>
  <c r="BZ91" i="2"/>
  <c r="BX76" i="2"/>
  <c r="CW76" i="2"/>
  <c r="AC77" i="2"/>
  <c r="AZ77" i="2" s="1"/>
  <c r="CU78" i="2"/>
  <c r="DT78" i="2" s="1"/>
  <c r="BX82" i="2"/>
  <c r="CW82" i="2"/>
  <c r="CU82" i="2" s="1"/>
  <c r="BN91" i="2"/>
  <c r="AC92" i="2"/>
  <c r="AZ92" i="2" s="1"/>
  <c r="BV96" i="2"/>
  <c r="AC101" i="2"/>
  <c r="AZ101" i="2" s="1"/>
  <c r="BT102" i="2"/>
  <c r="BA102" i="2" s="1"/>
  <c r="AD102" i="2"/>
  <c r="DR104" i="2"/>
  <c r="BW104" i="2"/>
  <c r="CT104" i="2" s="1"/>
  <c r="CO128" i="2"/>
  <c r="CO124" i="2"/>
  <c r="AC118" i="2"/>
  <c r="AZ118" i="2" s="1"/>
  <c r="CR126" i="2"/>
  <c r="DT56" i="2"/>
  <c r="Y132" i="2"/>
  <c r="DM58" i="2"/>
  <c r="G58" i="2"/>
  <c r="BA85" i="2"/>
  <c r="DS85" i="2" s="1"/>
  <c r="DC130" i="2"/>
  <c r="DC105" i="2"/>
  <c r="DM95" i="2"/>
  <c r="BL133" i="2"/>
  <c r="DB133" i="2"/>
  <c r="DJ133" i="2"/>
  <c r="BZ133" i="2"/>
  <c r="BG131" i="2"/>
  <c r="BO131" i="2"/>
  <c r="CX131" i="2"/>
  <c r="DF131" i="2"/>
  <c r="DN131" i="2"/>
  <c r="BC15" i="2"/>
  <c r="BC131" i="2" s="1"/>
  <c r="BQ16" i="2"/>
  <c r="BK19" i="2"/>
  <c r="BK35" i="2" s="1"/>
  <c r="AE133" i="2"/>
  <c r="AE35" i="2"/>
  <c r="BD20" i="2"/>
  <c r="BV31" i="2"/>
  <c r="M126" i="2"/>
  <c r="M137" i="2" s="1"/>
  <c r="U126" i="2"/>
  <c r="AF35" i="2"/>
  <c r="AP126" i="2"/>
  <c r="BT35" i="2"/>
  <c r="BT132" i="2"/>
  <c r="DT39" i="2"/>
  <c r="DB42" i="2"/>
  <c r="BV47" i="2"/>
  <c r="BA47" i="2" s="1"/>
  <c r="DS47" i="2" s="1"/>
  <c r="DP47" i="2"/>
  <c r="CU47" i="2" s="1"/>
  <c r="DT47" i="2" s="1"/>
  <c r="CW50" i="2"/>
  <c r="CU50" i="2" s="1"/>
  <c r="BX50" i="2"/>
  <c r="BA60" i="2"/>
  <c r="BW61" i="2"/>
  <c r="CT61" i="2" s="1"/>
  <c r="CU63" i="2"/>
  <c r="DT63" i="2" s="1"/>
  <c r="AY134" i="2"/>
  <c r="AY91" i="2"/>
  <c r="DS74" i="2"/>
  <c r="AS134" i="2"/>
  <c r="AS136" i="2" s="1"/>
  <c r="BP77" i="2"/>
  <c r="BA77" i="2" s="1"/>
  <c r="CN91" i="2"/>
  <c r="BI130" i="2"/>
  <c r="BI105" i="2"/>
  <c r="BQ130" i="2"/>
  <c r="BQ105" i="2"/>
  <c r="AY130" i="2"/>
  <c r="BV95" i="2"/>
  <c r="BV105" i="2" s="1"/>
  <c r="AY105" i="2"/>
  <c r="BJ105" i="2"/>
  <c r="CV96" i="2"/>
  <c r="CP96" i="2"/>
  <c r="BX96" i="2" s="1"/>
  <c r="BD128" i="2"/>
  <c r="AO132" i="2"/>
  <c r="AO136" i="2" s="1"/>
  <c r="N71" i="2"/>
  <c r="V71" i="2"/>
  <c r="V126" i="2" s="1"/>
  <c r="V137" i="2" s="1"/>
  <c r="AL71" i="2"/>
  <c r="AL126" i="2" s="1"/>
  <c r="BD134" i="2"/>
  <c r="BL134" i="2"/>
  <c r="BT134" i="2"/>
  <c r="DD134" i="2"/>
  <c r="DD91" i="2"/>
  <c r="DL134" i="2"/>
  <c r="I134" i="2"/>
  <c r="BC73" i="2"/>
  <c r="BA73" i="2" s="1"/>
  <c r="DS73" i="2" s="1"/>
  <c r="CN134" i="2"/>
  <c r="CP134" i="2"/>
  <c r="DM76" i="2"/>
  <c r="AD79" i="2"/>
  <c r="BA83" i="2"/>
  <c r="DS83" i="2" s="1"/>
  <c r="BC86" i="2"/>
  <c r="BA86" i="2" s="1"/>
  <c r="DS86" i="2" s="1"/>
  <c r="G86" i="2"/>
  <c r="BW86" i="2" s="1"/>
  <c r="CT86" i="2" s="1"/>
  <c r="BF130" i="2"/>
  <c r="BN130" i="2"/>
  <c r="BY130" i="2"/>
  <c r="CV95" i="2"/>
  <c r="BX95" i="2"/>
  <c r="BX97" i="2"/>
  <c r="DP97" i="2"/>
  <c r="CU97" i="2" s="1"/>
  <c r="CV99" i="2"/>
  <c r="CU99" i="2" s="1"/>
  <c r="BX99" i="2"/>
  <c r="DR100" i="2"/>
  <c r="AC100" i="2"/>
  <c r="AZ100" i="2" s="1"/>
  <c r="BW100" i="2"/>
  <c r="CT100" i="2" s="1"/>
  <c r="BW101" i="2"/>
  <c r="CT101" i="2" s="1"/>
  <c r="BN105" i="2"/>
  <c r="BC128" i="2"/>
  <c r="T124" i="2"/>
  <c r="T129" i="2"/>
  <c r="T136" i="2" s="1"/>
  <c r="BN109" i="2"/>
  <c r="DH109" i="2"/>
  <c r="DH129" i="2" s="1"/>
  <c r="CG129" i="2"/>
  <c r="BX109" i="2"/>
  <c r="DB110" i="2"/>
  <c r="CE124" i="2"/>
  <c r="CE126" i="2" s="1"/>
  <c r="BX110" i="2"/>
  <c r="CZ129" i="2"/>
  <c r="DT118" i="2"/>
  <c r="BW118" i="2"/>
  <c r="CT118" i="2" s="1"/>
  <c r="O126" i="2"/>
  <c r="O137" i="2" s="1"/>
  <c r="CI126" i="2"/>
  <c r="AT132" i="2"/>
  <c r="BG132" i="2"/>
  <c r="BO132" i="2"/>
  <c r="CY132" i="2"/>
  <c r="DG132" i="2"/>
  <c r="AD37" i="2"/>
  <c r="AY132" i="2"/>
  <c r="BI52" i="2"/>
  <c r="BP57" i="2"/>
  <c r="BP71" i="2" s="1"/>
  <c r="BX57" i="2"/>
  <c r="AX71" i="2"/>
  <c r="AX126" i="2" s="1"/>
  <c r="BH134" i="2"/>
  <c r="CZ134" i="2"/>
  <c r="CZ91" i="2"/>
  <c r="DH134" i="2"/>
  <c r="DH91" i="2"/>
  <c r="AD76" i="2"/>
  <c r="AC85" i="2"/>
  <c r="AZ85" i="2" s="1"/>
  <c r="G89" i="2"/>
  <c r="DR89" i="2" s="1"/>
  <c r="BC89" i="2"/>
  <c r="BA89" i="2" s="1"/>
  <c r="CW130" i="2"/>
  <c r="CW105" i="2"/>
  <c r="CU92" i="2"/>
  <c r="DF130" i="2"/>
  <c r="DF105" i="2"/>
  <c r="DN100" i="2"/>
  <c r="CU100" i="2" s="1"/>
  <c r="DT100" i="2" s="1"/>
  <c r="BF124" i="2"/>
  <c r="K128" i="2"/>
  <c r="K136" i="2" s="1"/>
  <c r="K124" i="2"/>
  <c r="K126" i="2" s="1"/>
  <c r="K137" i="2" s="1"/>
  <c r="G107" i="2"/>
  <c r="BE107" i="2"/>
  <c r="DI129" i="2"/>
  <c r="BV112" i="2"/>
  <c r="BA112" i="2" s="1"/>
  <c r="DS112" i="2" s="1"/>
  <c r="DP112" i="2"/>
  <c r="G112" i="2"/>
  <c r="DI124" i="2"/>
  <c r="N132" i="2"/>
  <c r="N136" i="2" s="1"/>
  <c r="BH38" i="2"/>
  <c r="BL44" i="2"/>
  <c r="DO48" i="2"/>
  <c r="CU48" i="2" s="1"/>
  <c r="AA71" i="2"/>
  <c r="AA126" i="2" s="1"/>
  <c r="AA137" i="2" s="1"/>
  <c r="AY71" i="2"/>
  <c r="BG71" i="2"/>
  <c r="BO71" i="2"/>
  <c r="CM71" i="2"/>
  <c r="BI134" i="2"/>
  <c r="BZ134" i="2"/>
  <c r="DA134" i="2"/>
  <c r="DI134" i="2"/>
  <c r="DI91" i="2"/>
  <c r="AV134" i="2"/>
  <c r="CM134" i="2"/>
  <c r="CM136" i="2" s="1"/>
  <c r="CM91" i="2"/>
  <c r="DJ77" i="2"/>
  <c r="DJ91" i="2" s="1"/>
  <c r="AC83" i="2"/>
  <c r="AZ83" i="2" s="1"/>
  <c r="BW90" i="2"/>
  <c r="CT90" i="2" s="1"/>
  <c r="AV91" i="2"/>
  <c r="BC105" i="2"/>
  <c r="BK105" i="2"/>
  <c r="CY130" i="2"/>
  <c r="DG130" i="2"/>
  <c r="DG105" i="2"/>
  <c r="BT100" i="2"/>
  <c r="BA100" i="2" s="1"/>
  <c r="DS100" i="2" s="1"/>
  <c r="BF105" i="2"/>
  <c r="CW128" i="2"/>
  <c r="CA128" i="2"/>
  <c r="CA124" i="2"/>
  <c r="CX108" i="2"/>
  <c r="P129" i="2"/>
  <c r="DD109" i="2"/>
  <c r="DD129" i="2" s="1"/>
  <c r="BJ109" i="2"/>
  <c r="BJ129" i="2" s="1"/>
  <c r="AQ129" i="2"/>
  <c r="AQ124" i="2"/>
  <c r="CV129" i="2"/>
  <c r="CQ124" i="2"/>
  <c r="CQ133" i="2"/>
  <c r="DN116" i="2"/>
  <c r="DN133" i="2" s="1"/>
  <c r="BX116" i="2"/>
  <c r="CG124" i="2"/>
  <c r="CG126" i="2" s="1"/>
  <c r="AO126" i="2"/>
  <c r="AO137" i="2" s="1"/>
  <c r="BQ36" i="2"/>
  <c r="CN132" i="2"/>
  <c r="DA132" i="2"/>
  <c r="DI132" i="2"/>
  <c r="CP132" i="2"/>
  <c r="DJ57" i="2"/>
  <c r="DJ132" i="2" s="1"/>
  <c r="T71" i="2"/>
  <c r="T126" i="2" s="1"/>
  <c r="CF71" i="2"/>
  <c r="CN71" i="2"/>
  <c r="BB134" i="2"/>
  <c r="BJ134" i="2"/>
  <c r="BR134" i="2"/>
  <c r="CS72" i="2"/>
  <c r="DB134" i="2"/>
  <c r="CW73" i="2"/>
  <c r="AT134" i="2"/>
  <c r="CW86" i="2"/>
  <c r="CU86" i="2" s="1"/>
  <c r="DT86" i="2" s="1"/>
  <c r="DP89" i="2"/>
  <c r="CU89" i="2" s="1"/>
  <c r="DT89" i="2" s="1"/>
  <c r="BH91" i="2"/>
  <c r="BR91" i="2"/>
  <c r="BL130" i="2"/>
  <c r="CZ130" i="2"/>
  <c r="CZ105" i="2"/>
  <c r="DH130" i="2"/>
  <c r="DH105" i="2"/>
  <c r="G97" i="2"/>
  <c r="DR97" i="2" s="1"/>
  <c r="BT97" i="2"/>
  <c r="BA97" i="2" s="1"/>
  <c r="DS97" i="2" s="1"/>
  <c r="DN102" i="2"/>
  <c r="CU102" i="2" s="1"/>
  <c r="BX102" i="2"/>
  <c r="BS128" i="2"/>
  <c r="CY107" i="2"/>
  <c r="DP113" i="2"/>
  <c r="CU113" i="2" s="1"/>
  <c r="BX113" i="2"/>
  <c r="CU121" i="2"/>
  <c r="DO130" i="2"/>
  <c r="AW130" i="2"/>
  <c r="AD99" i="2"/>
  <c r="AW105" i="2"/>
  <c r="AU124" i="2"/>
  <c r="AU128" i="2"/>
  <c r="DP114" i="2"/>
  <c r="BV114" i="2"/>
  <c r="CP124" i="2"/>
  <c r="CP129" i="2"/>
  <c r="BX114" i="2"/>
  <c r="BW115" i="2"/>
  <c r="CT115" i="2" s="1"/>
  <c r="DC134" i="2"/>
  <c r="BG105" i="2"/>
  <c r="BO130" i="2"/>
  <c r="DA130" i="2"/>
  <c r="DI130" i="2"/>
  <c r="BA93" i="2"/>
  <c r="AB130" i="2"/>
  <c r="AB105" i="2"/>
  <c r="DP95" i="2"/>
  <c r="DP105" i="2" s="1"/>
  <c r="CX95" i="2"/>
  <c r="DA105" i="2"/>
  <c r="DO105" i="2"/>
  <c r="O124" i="2"/>
  <c r="DC108" i="2"/>
  <c r="BI108" i="2"/>
  <c r="BI128" i="2" s="1"/>
  <c r="AH135" i="2"/>
  <c r="AD135" i="2" s="1"/>
  <c r="AF128" i="2"/>
  <c r="AF124" i="2"/>
  <c r="CG136" i="2"/>
  <c r="DD108" i="2"/>
  <c r="DL108" i="2"/>
  <c r="DL128" i="2" s="1"/>
  <c r="Q129" i="2"/>
  <c r="Q136" i="2" s="1"/>
  <c r="DE109" i="2"/>
  <c r="BK109" i="2"/>
  <c r="BS129" i="2"/>
  <c r="CL129" i="2"/>
  <c r="CL136" i="2" s="1"/>
  <c r="CL124" i="2"/>
  <c r="CL126" i="2" s="1"/>
  <c r="DC109" i="2"/>
  <c r="DC129" i="2" s="1"/>
  <c r="BW111" i="2"/>
  <c r="CT111" i="2" s="1"/>
  <c r="BA113" i="2"/>
  <c r="DS113" i="2" s="1"/>
  <c r="AV124" i="2"/>
  <c r="AV129" i="2"/>
  <c r="AD116" i="2"/>
  <c r="BC117" i="2"/>
  <c r="BA117" i="2" s="1"/>
  <c r="G117" i="2"/>
  <c r="DR117" i="2" s="1"/>
  <c r="BX117" i="2"/>
  <c r="BX119" i="2"/>
  <c r="CW119" i="2"/>
  <c r="CU119" i="2" s="1"/>
  <c r="DR120" i="2"/>
  <c r="AC120" i="2"/>
  <c r="AZ120" i="2" s="1"/>
  <c r="BJ130" i="2"/>
  <c r="BR130" i="2"/>
  <c r="DD130" i="2"/>
  <c r="DD105" i="2"/>
  <c r="DL130" i="2"/>
  <c r="DL105" i="2"/>
  <c r="AE130" i="2"/>
  <c r="AE105" i="2"/>
  <c r="CS130" i="2"/>
  <c r="BD99" i="2"/>
  <c r="BA99" i="2" s="1"/>
  <c r="BO105" i="2"/>
  <c r="AB124" i="2"/>
  <c r="G106" i="2"/>
  <c r="DJ124" i="2"/>
  <c r="BU124" i="2"/>
  <c r="CZ128" i="2"/>
  <c r="X128" i="2"/>
  <c r="X136" i="2" s="1"/>
  <c r="BR108" i="2"/>
  <c r="AL128" i="2"/>
  <c r="AL124" i="2"/>
  <c r="BE108" i="2"/>
  <c r="CU117" i="2"/>
  <c r="BC130" i="2"/>
  <c r="BK130" i="2"/>
  <c r="DE130" i="2"/>
  <c r="CX99" i="2"/>
  <c r="BR105" i="2"/>
  <c r="CS105" i="2"/>
  <c r="BP124" i="2"/>
  <c r="DK124" i="2"/>
  <c r="DA128" i="2"/>
  <c r="AK129" i="2"/>
  <c r="BH109" i="2"/>
  <c r="BH124" i="2" s="1"/>
  <c r="AD109" i="2"/>
  <c r="BB129" i="2"/>
  <c r="BK110" i="2"/>
  <c r="DE110" i="2"/>
  <c r="G110" i="2"/>
  <c r="BA118" i="2"/>
  <c r="DS118" i="2" s="1"/>
  <c r="DT122" i="2"/>
  <c r="S136" i="2"/>
  <c r="BH130" i="2"/>
  <c r="BH105" i="2"/>
  <c r="BP130" i="2"/>
  <c r="BP105" i="2"/>
  <c r="DB130" i="2"/>
  <c r="DJ130" i="2"/>
  <c r="CQ130" i="2"/>
  <c r="BD95" i="2"/>
  <c r="BD130" i="2" s="1"/>
  <c r="DJ105" i="2"/>
  <c r="DA124" i="2"/>
  <c r="DM128" i="2"/>
  <c r="AE124" i="2"/>
  <c r="BB108" i="2"/>
  <c r="AY128" i="2"/>
  <c r="AY124" i="2"/>
  <c r="BR129" i="2"/>
  <c r="CK129" i="2"/>
  <c r="CK136" i="2" s="1"/>
  <c r="CK124" i="2"/>
  <c r="CK126" i="2" s="1"/>
  <c r="BV110" i="2"/>
  <c r="DP111" i="2"/>
  <c r="G111" i="2"/>
  <c r="Y129" i="2"/>
  <c r="Y136" i="2" s="1"/>
  <c r="G114" i="2"/>
  <c r="DR114" i="2" s="1"/>
  <c r="Y124" i="2"/>
  <c r="DM114" i="2"/>
  <c r="DM129" i="2" s="1"/>
  <c r="BG128" i="2"/>
  <c r="AM124" i="2"/>
  <c r="S124" i="2"/>
  <c r="S126" i="2" s="1"/>
  <c r="S129" i="2"/>
  <c r="AR129" i="2"/>
  <c r="AR136" i="2" s="1"/>
  <c r="BO109" i="2"/>
  <c r="BO129" i="2" s="1"/>
  <c r="BE129" i="2"/>
  <c r="BM109" i="2"/>
  <c r="BM129" i="2" s="1"/>
  <c r="BM136" i="2" s="1"/>
  <c r="CE129" i="2"/>
  <c r="DB109" i="2"/>
  <c r="DG109" i="2"/>
  <c r="DG129" i="2" s="1"/>
  <c r="DO129" i="2"/>
  <c r="BV111" i="2"/>
  <c r="BZ129" i="2"/>
  <c r="CW115" i="2"/>
  <c r="CU115" i="2" s="1"/>
  <c r="DT115" i="2" s="1"/>
  <c r="AD117" i="2"/>
  <c r="BA120" i="2"/>
  <c r="DS120" i="2" s="1"/>
  <c r="CX129" i="2"/>
  <c r="AJ129" i="2"/>
  <c r="AJ136" i="2" s="1"/>
  <c r="AJ124" i="2"/>
  <c r="AJ126" i="2" s="1"/>
  <c r="BG111" i="2"/>
  <c r="BG129" i="2" s="1"/>
  <c r="AW124" i="2"/>
  <c r="BL124" i="2"/>
  <c r="DF124" i="2"/>
  <c r="N124" i="2"/>
  <c r="BN128" i="2"/>
  <c r="BV128" i="2"/>
  <c r="P136" i="2"/>
  <c r="AB129" i="2"/>
  <c r="BF129" i="2"/>
  <c r="BV109" i="2"/>
  <c r="DJ129" i="2"/>
  <c r="CS129" i="2"/>
  <c r="AD114" i="2"/>
  <c r="I124" i="2"/>
  <c r="BC116" i="2"/>
  <c r="BA116" i="2" s="1"/>
  <c r="CW116" i="2"/>
  <c r="DT120" i="2"/>
  <c r="BW120" i="2"/>
  <c r="CT120" i="2" s="1"/>
  <c r="BA122" i="2"/>
  <c r="DS122" i="2" s="1"/>
  <c r="BV123" i="2"/>
  <c r="BA123" i="2" s="1"/>
  <c r="P124" i="2"/>
  <c r="BY124" i="2"/>
  <c r="J136" i="2"/>
  <c r="J137" i="2" s="1"/>
  <c r="AG128" i="2"/>
  <c r="CY124" i="2"/>
  <c r="DO124" i="2"/>
  <c r="BO128" i="2"/>
  <c r="DI128" i="2"/>
  <c r="AK128" i="2"/>
  <c r="AK124" i="2"/>
  <c r="BJ108" i="2"/>
  <c r="BJ128" i="2" s="1"/>
  <c r="BZ128" i="2"/>
  <c r="BZ124" i="2"/>
  <c r="AY129" i="2"/>
  <c r="DK129" i="2"/>
  <c r="AD123" i="2"/>
  <c r="Q124" i="2"/>
  <c r="Q126" i="2" s="1"/>
  <c r="DT135" i="2"/>
  <c r="CU120" i="2"/>
  <c r="BX123" i="2"/>
  <c r="V136" i="2"/>
  <c r="AP136" i="2"/>
  <c r="AX136" i="2"/>
  <c r="I136" i="2"/>
  <c r="L136" i="2"/>
  <c r="M136" i="2"/>
  <c r="U136" i="2"/>
  <c r="DR6" i="1"/>
  <c r="AC6" i="1"/>
  <c r="AZ6" i="1" s="1"/>
  <c r="BG133" i="1"/>
  <c r="BW6" i="1"/>
  <c r="CT6" i="1" s="1"/>
  <c r="DS18" i="1"/>
  <c r="AC22" i="1"/>
  <c r="AZ22" i="1" s="1"/>
  <c r="BH44" i="1"/>
  <c r="BH71" i="1" s="1"/>
  <c r="DB44" i="1"/>
  <c r="BX81" i="1"/>
  <c r="DP81" i="1"/>
  <c r="AY133" i="1"/>
  <c r="AD4" i="1"/>
  <c r="AY35" i="1"/>
  <c r="BH133" i="1"/>
  <c r="BH35" i="1"/>
  <c r="BP133" i="1"/>
  <c r="BP35" i="1"/>
  <c r="CU7" i="1"/>
  <c r="DT7" i="1" s="1"/>
  <c r="BK35" i="1"/>
  <c r="CW20" i="1"/>
  <c r="CU20" i="1" s="1"/>
  <c r="DT20" i="1" s="1"/>
  <c r="CW28" i="1"/>
  <c r="BX28" i="1"/>
  <c r="BG35" i="1"/>
  <c r="DT11" i="1"/>
  <c r="BW12" i="1"/>
  <c r="CT12" i="1" s="1"/>
  <c r="DT12" i="1"/>
  <c r="G131" i="1"/>
  <c r="DR131" i="1" s="1"/>
  <c r="AC19" i="1"/>
  <c r="AZ19" i="1" s="1"/>
  <c r="BX21" i="1"/>
  <c r="CV21" i="1"/>
  <c r="CU21" i="1" s="1"/>
  <c r="BA29" i="1"/>
  <c r="DK33" i="1"/>
  <c r="G33" i="1"/>
  <c r="BQ33" i="1"/>
  <c r="BA33" i="1" s="1"/>
  <c r="DS33" i="1" s="1"/>
  <c r="I35" i="1"/>
  <c r="Q126" i="1"/>
  <c r="BZ134" i="1"/>
  <c r="CW72" i="1"/>
  <c r="BZ91" i="1"/>
  <c r="CS72" i="1"/>
  <c r="BB35" i="1"/>
  <c r="DT10" i="1"/>
  <c r="DS11" i="1"/>
  <c r="CU11" i="1"/>
  <c r="BX14" i="1"/>
  <c r="BV15" i="1"/>
  <c r="BV131" i="1" s="1"/>
  <c r="BA18" i="1"/>
  <c r="BW26" i="1"/>
  <c r="CT26" i="1" s="1"/>
  <c r="DT26" i="1"/>
  <c r="BV33" i="1"/>
  <c r="DP33" i="1"/>
  <c r="R137" i="1"/>
  <c r="CX52" i="1"/>
  <c r="BX52" i="1"/>
  <c r="DR69" i="1"/>
  <c r="AY130" i="1"/>
  <c r="BV95" i="1"/>
  <c r="AY105" i="1"/>
  <c r="BO133" i="1"/>
  <c r="BO35" i="1"/>
  <c r="BC7" i="1"/>
  <c r="BA7" i="1" s="1"/>
  <c r="DS7" i="1" s="1"/>
  <c r="G7" i="1"/>
  <c r="BW7" i="1" s="1"/>
  <c r="CT7" i="1" s="1"/>
  <c r="BF35" i="1"/>
  <c r="DN35" i="1"/>
  <c r="BW9" i="1"/>
  <c r="CT9" i="1" s="1"/>
  <c r="CO131" i="1"/>
  <c r="BX131" i="1" s="1"/>
  <c r="DL14" i="1"/>
  <c r="DL131" i="1" s="1"/>
  <c r="Y133" i="1"/>
  <c r="Y35" i="1"/>
  <c r="Y126" i="1" s="1"/>
  <c r="G19" i="1"/>
  <c r="BS19" i="1"/>
  <c r="BS35" i="1" s="1"/>
  <c r="DM19" i="1"/>
  <c r="AC32" i="1"/>
  <c r="AZ32" i="1" s="1"/>
  <c r="BA80" i="1"/>
  <c r="DS80" i="1" s="1"/>
  <c r="DE133" i="1"/>
  <c r="DE35" i="1"/>
  <c r="DO35" i="1"/>
  <c r="CU6" i="1"/>
  <c r="DT6" i="1" s="1"/>
  <c r="DP9" i="1"/>
  <c r="CU9" i="1" s="1"/>
  <c r="DT9" i="1" s="1"/>
  <c r="BV9" i="1"/>
  <c r="BA9" i="1" s="1"/>
  <c r="DS9" i="1" s="1"/>
  <c r="DS10" i="1"/>
  <c r="BA13" i="1"/>
  <c r="AD26" i="1"/>
  <c r="BC26" i="1"/>
  <c r="BA26" i="1" s="1"/>
  <c r="AV35" i="1"/>
  <c r="CU51" i="1"/>
  <c r="BW79" i="1"/>
  <c r="CT79" i="1" s="1"/>
  <c r="DK79" i="1"/>
  <c r="AW130" i="1"/>
  <c r="AW136" i="1" s="1"/>
  <c r="AW105" i="1"/>
  <c r="AD93" i="1"/>
  <c r="BM35" i="1"/>
  <c r="BM126" i="1" s="1"/>
  <c r="I133" i="1"/>
  <c r="I136" i="1" s="1"/>
  <c r="BC6" i="1"/>
  <c r="DS13" i="1"/>
  <c r="DF133" i="1"/>
  <c r="DF35" i="1"/>
  <c r="X133" i="1"/>
  <c r="G5" i="1"/>
  <c r="BW5" i="1" s="1"/>
  <c r="CT5" i="1" s="1"/>
  <c r="X35" i="1"/>
  <c r="BR5" i="1"/>
  <c r="CU5" i="1"/>
  <c r="DT5" i="1" s="1"/>
  <c r="DL5" i="1"/>
  <c r="CW6" i="1"/>
  <c r="CW35" i="1" s="1"/>
  <c r="BW8" i="1"/>
  <c r="CT8" i="1" s="1"/>
  <c r="BB131" i="1"/>
  <c r="BA14" i="1"/>
  <c r="AD15" i="1"/>
  <c r="BC15" i="1"/>
  <c r="DR17" i="1"/>
  <c r="AC17" i="1"/>
  <c r="AZ17" i="1" s="1"/>
  <c r="BW17" i="1"/>
  <c r="CT17" i="1" s="1"/>
  <c r="BV19" i="1"/>
  <c r="BX22" i="1"/>
  <c r="CX22" i="1"/>
  <c r="DR30" i="1"/>
  <c r="AC30" i="1"/>
  <c r="AZ30" i="1" s="1"/>
  <c r="BW36" i="1"/>
  <c r="CT36" i="1" s="1"/>
  <c r="AC83" i="1"/>
  <c r="AZ83" i="1" s="1"/>
  <c r="DP89" i="1"/>
  <c r="BV89" i="1"/>
  <c r="BA89" i="1" s="1"/>
  <c r="G89" i="1"/>
  <c r="DR89" i="1" s="1"/>
  <c r="CU30" i="1"/>
  <c r="DT30" i="1" s="1"/>
  <c r="AC9" i="1"/>
  <c r="AZ9" i="1" s="1"/>
  <c r="DR9" i="1"/>
  <c r="BW10" i="1"/>
  <c r="CT10" i="1" s="1"/>
  <c r="AC10" i="1"/>
  <c r="AZ10" i="1" s="1"/>
  <c r="DR10" i="1"/>
  <c r="BN35" i="1"/>
  <c r="CY35" i="1"/>
  <c r="BK131" i="1"/>
  <c r="BS131" i="1"/>
  <c r="BW18" i="1"/>
  <c r="CT18" i="1" s="1"/>
  <c r="AC18" i="1"/>
  <c r="AZ18" i="1" s="1"/>
  <c r="DR18" i="1"/>
  <c r="CU18" i="1"/>
  <c r="DT18" i="1" s="1"/>
  <c r="G20" i="1"/>
  <c r="BX23" i="1"/>
  <c r="DM23" i="1"/>
  <c r="CU23" i="1" s="1"/>
  <c r="CU24" i="1"/>
  <c r="DT24" i="1" s="1"/>
  <c r="BA31" i="1"/>
  <c r="DR34" i="1"/>
  <c r="AC34" i="1"/>
  <c r="AZ34" i="1" s="1"/>
  <c r="BA36" i="1"/>
  <c r="CN132" i="1"/>
  <c r="DK36" i="1"/>
  <c r="CN71" i="1"/>
  <c r="BW42" i="1"/>
  <c r="CT42" i="1" s="1"/>
  <c r="G44" i="1"/>
  <c r="AC50" i="1"/>
  <c r="AZ50" i="1" s="1"/>
  <c r="DG133" i="1"/>
  <c r="DG35" i="1"/>
  <c r="DR41" i="1"/>
  <c r="AC41" i="1"/>
  <c r="AZ41" i="1" s="1"/>
  <c r="CU57" i="1"/>
  <c r="DT57" i="1" s="1"/>
  <c r="BH134" i="1"/>
  <c r="BH91" i="1"/>
  <c r="BW92" i="1"/>
  <c r="CT92" i="1" s="1"/>
  <c r="AC104" i="1"/>
  <c r="AZ104" i="1" s="1"/>
  <c r="AF133" i="1"/>
  <c r="BX62" i="1"/>
  <c r="DB62" i="1"/>
  <c r="BW64" i="1"/>
  <c r="CT64" i="1" s="1"/>
  <c r="BG130" i="1"/>
  <c r="BG105" i="1"/>
  <c r="DL130" i="1"/>
  <c r="DL105" i="1"/>
  <c r="AC115" i="1"/>
  <c r="AZ115" i="1" s="1"/>
  <c r="BK133" i="1"/>
  <c r="CS133" i="1"/>
  <c r="CS35" i="1"/>
  <c r="DA133" i="1"/>
  <c r="DI133" i="1"/>
  <c r="DI35" i="1"/>
  <c r="CP133" i="1"/>
  <c r="AC13" i="1"/>
  <c r="AZ13" i="1" s="1"/>
  <c r="AF131" i="1"/>
  <c r="BF131" i="1"/>
  <c r="BN131" i="1"/>
  <c r="CW14" i="1"/>
  <c r="DE131" i="1"/>
  <c r="DM131" i="1"/>
  <c r="AI133" i="1"/>
  <c r="CZ19" i="1"/>
  <c r="CZ35" i="1" s="1"/>
  <c r="CZ126" i="1" s="1"/>
  <c r="CA133" i="1"/>
  <c r="CA35" i="1"/>
  <c r="BD22" i="1"/>
  <c r="BA22" i="1" s="1"/>
  <c r="DS22" i="1" s="1"/>
  <c r="AC24" i="1"/>
  <c r="AZ24" i="1" s="1"/>
  <c r="BW24" i="1"/>
  <c r="CT24" i="1" s="1"/>
  <c r="BA25" i="1"/>
  <c r="DS25" i="1" s="1"/>
  <c r="AD29" i="1"/>
  <c r="W133" i="1"/>
  <c r="BQ32" i="1"/>
  <c r="BA32" i="1" s="1"/>
  <c r="DS32" i="1" s="1"/>
  <c r="W35" i="1"/>
  <c r="DK32" i="1"/>
  <c r="CU32" i="1" s="1"/>
  <c r="DT32" i="1" s="1"/>
  <c r="BX33" i="1"/>
  <c r="BW34" i="1"/>
  <c r="CT34" i="1" s="1"/>
  <c r="AP126" i="1"/>
  <c r="AP137" i="1" s="1"/>
  <c r="DD71" i="1"/>
  <c r="AC47" i="1"/>
  <c r="AZ47" i="1" s="1"/>
  <c r="AD60" i="1"/>
  <c r="BB134" i="1"/>
  <c r="BB91" i="1"/>
  <c r="BJ134" i="1"/>
  <c r="BJ91" i="1"/>
  <c r="BR134" i="1"/>
  <c r="BR91" i="1"/>
  <c r="BA78" i="1"/>
  <c r="DS78" i="1" s="1"/>
  <c r="AD84" i="1"/>
  <c r="BC84" i="1"/>
  <c r="Z130" i="1"/>
  <c r="DN92" i="1"/>
  <c r="BT92" i="1"/>
  <c r="G92" i="1"/>
  <c r="Z105" i="1"/>
  <c r="Z126" i="1" s="1"/>
  <c r="Z137" i="1" s="1"/>
  <c r="CU96" i="1"/>
  <c r="CO128" i="1"/>
  <c r="CO124" i="1"/>
  <c r="DL108" i="1"/>
  <c r="DL128" i="1" s="1"/>
  <c r="DJ130" i="1"/>
  <c r="G133" i="1"/>
  <c r="DR133" i="1" s="1"/>
  <c r="BI133" i="1"/>
  <c r="BI35" i="1"/>
  <c r="BT131" i="1"/>
  <c r="K126" i="1"/>
  <c r="DE91" i="1"/>
  <c r="BJ133" i="1"/>
  <c r="BJ35" i="1"/>
  <c r="DH133" i="1"/>
  <c r="BE131" i="1"/>
  <c r="BM131" i="1"/>
  <c r="BM136" i="1" s="1"/>
  <c r="CV131" i="1"/>
  <c r="BA37" i="1"/>
  <c r="BI134" i="1"/>
  <c r="BI91" i="1"/>
  <c r="DJ133" i="1"/>
  <c r="DJ35" i="1"/>
  <c r="BW13" i="1"/>
  <c r="CT13" i="1" s="1"/>
  <c r="BG131" i="1"/>
  <c r="BO131" i="1"/>
  <c r="CX131" i="1"/>
  <c r="DF131" i="1"/>
  <c r="DN131" i="1"/>
  <c r="BQ16" i="1"/>
  <c r="AE133" i="1"/>
  <c r="AE35" i="1"/>
  <c r="BW29" i="1"/>
  <c r="CT29" i="1" s="1"/>
  <c r="BW32" i="1"/>
  <c r="CT32" i="1" s="1"/>
  <c r="N126" i="1"/>
  <c r="AH126" i="1"/>
  <c r="AH137" i="1" s="1"/>
  <c r="CC35" i="1"/>
  <c r="CC126" i="1" s="1"/>
  <c r="AK132" i="1"/>
  <c r="AD38" i="1"/>
  <c r="AK71" i="1"/>
  <c r="BA41" i="1"/>
  <c r="BW54" i="1"/>
  <c r="CT54" i="1" s="1"/>
  <c r="DT54" i="1"/>
  <c r="CU55" i="1"/>
  <c r="AC58" i="1"/>
  <c r="AZ58" i="1" s="1"/>
  <c r="CZ91" i="1"/>
  <c r="CU81" i="1"/>
  <c r="AC103" i="1"/>
  <c r="AZ103" i="1" s="1"/>
  <c r="BW106" i="1"/>
  <c r="CT106" i="1" s="1"/>
  <c r="BA107" i="1"/>
  <c r="DS107" i="1" s="1"/>
  <c r="BY124" i="1"/>
  <c r="BY128" i="1"/>
  <c r="BE130" i="1"/>
  <c r="BE105" i="1"/>
  <c r="BM130" i="1"/>
  <c r="BM105" i="1"/>
  <c r="DB130" i="1"/>
  <c r="DB105" i="1"/>
  <c r="BQ105" i="1"/>
  <c r="T129" i="1"/>
  <c r="DH109" i="1"/>
  <c r="BN109" i="1"/>
  <c r="G109" i="1"/>
  <c r="AJ129" i="1"/>
  <c r="AJ136" i="1" s="1"/>
  <c r="AJ124" i="1"/>
  <c r="AJ126" i="1" s="1"/>
  <c r="BG111" i="1"/>
  <c r="BG129" i="1" s="1"/>
  <c r="AD111" i="1"/>
  <c r="AC119" i="1"/>
  <c r="AZ119" i="1" s="1"/>
  <c r="CY133" i="1"/>
  <c r="BL131" i="1"/>
  <c r="BI132" i="1"/>
  <c r="BI71" i="1"/>
  <c r="BQ132" i="1"/>
  <c r="BQ71" i="1"/>
  <c r="AV132" i="1"/>
  <c r="AV71" i="1"/>
  <c r="AD45" i="1"/>
  <c r="BS45" i="1"/>
  <c r="BA45" i="1" s="1"/>
  <c r="BF105" i="1"/>
  <c r="BF130" i="1"/>
  <c r="AB133" i="1"/>
  <c r="AB35" i="1"/>
  <c r="BR133" i="1"/>
  <c r="BR35" i="1"/>
  <c r="CO133" i="1"/>
  <c r="CO35" i="1"/>
  <c r="DP4" i="1"/>
  <c r="BU131" i="1"/>
  <c r="DD131" i="1"/>
  <c r="AF35" i="1"/>
  <c r="CF132" i="1"/>
  <c r="DC52" i="1"/>
  <c r="DC71" i="1" s="1"/>
  <c r="CF71" i="1"/>
  <c r="DT56" i="1"/>
  <c r="AC64" i="1"/>
  <c r="AZ64" i="1" s="1"/>
  <c r="CU92" i="1"/>
  <c r="DT92" i="1" s="1"/>
  <c r="BL133" i="1"/>
  <c r="BL35" i="1"/>
  <c r="DB133" i="1"/>
  <c r="DB35" i="1"/>
  <c r="BZ133" i="1"/>
  <c r="AT133" i="1"/>
  <c r="BE133" i="1"/>
  <c r="BM133" i="1"/>
  <c r="BU133" i="1"/>
  <c r="BU35" i="1"/>
  <c r="DC133" i="1"/>
  <c r="DC35" i="1"/>
  <c r="DK4" i="1"/>
  <c r="BH131" i="1"/>
  <c r="BP131" i="1"/>
  <c r="CY131" i="1"/>
  <c r="DG131" i="1"/>
  <c r="DO131" i="1"/>
  <c r="AM133" i="1"/>
  <c r="AM136" i="1" s="1"/>
  <c r="AM35" i="1"/>
  <c r="AI35" i="1"/>
  <c r="CZ132" i="1"/>
  <c r="CZ71" i="1"/>
  <c r="DT48" i="1"/>
  <c r="BW48" i="1"/>
  <c r="CT48" i="1" s="1"/>
  <c r="BX55" i="1"/>
  <c r="BH58" i="1"/>
  <c r="CW65" i="1"/>
  <c r="CU65" i="1" s="1"/>
  <c r="BX65" i="1"/>
  <c r="CN134" i="1"/>
  <c r="BX75" i="1"/>
  <c r="CN91" i="1"/>
  <c r="DK75" i="1"/>
  <c r="CU75" i="1" s="1"/>
  <c r="BX76" i="1"/>
  <c r="CW76" i="1"/>
  <c r="BV81" i="1"/>
  <c r="BA81" i="1" s="1"/>
  <c r="CA130" i="1"/>
  <c r="CX95" i="1"/>
  <c r="CA105" i="1"/>
  <c r="CP95" i="1"/>
  <c r="AH135" i="1"/>
  <c r="AD135" i="1" s="1"/>
  <c r="AF128" i="1"/>
  <c r="AF124" i="1"/>
  <c r="BC108" i="1"/>
  <c r="CV108" i="1"/>
  <c r="CV128" i="1" s="1"/>
  <c r="DO133" i="1"/>
  <c r="BD131" i="1"/>
  <c r="DC131" i="1"/>
  <c r="BY133" i="1"/>
  <c r="BY35" i="1"/>
  <c r="S126" i="1"/>
  <c r="DP38" i="1"/>
  <c r="CU38" i="1" s="1"/>
  <c r="G38" i="1"/>
  <c r="AB71" i="1"/>
  <c r="BW39" i="1"/>
  <c r="CT39" i="1" s="1"/>
  <c r="BB133" i="1"/>
  <c r="BW30" i="1"/>
  <c r="CT30" i="1" s="1"/>
  <c r="BQ134" i="1"/>
  <c r="DD130" i="1"/>
  <c r="DN103" i="1"/>
  <c r="CU103" i="1" s="1"/>
  <c r="BX103" i="1"/>
  <c r="CU104" i="1"/>
  <c r="AU133" i="1"/>
  <c r="AU35" i="1"/>
  <c r="BF133" i="1"/>
  <c r="BN133" i="1"/>
  <c r="BV4" i="1"/>
  <c r="DD133" i="1"/>
  <c r="DL4" i="1"/>
  <c r="BC5" i="1"/>
  <c r="BA5" i="1" s="1"/>
  <c r="DS5" i="1" s="1"/>
  <c r="AV133" i="1"/>
  <c r="BI131" i="1"/>
  <c r="BZ131" i="1"/>
  <c r="CZ131" i="1"/>
  <c r="DH131" i="1"/>
  <c r="AG133" i="1"/>
  <c r="DP28" i="1"/>
  <c r="BE35" i="1"/>
  <c r="BT35" i="1"/>
  <c r="DA35" i="1"/>
  <c r="AC36" i="1"/>
  <c r="AZ36" i="1" s="1"/>
  <c r="BF132" i="1"/>
  <c r="BF71" i="1"/>
  <c r="BE71" i="1"/>
  <c r="BM71" i="1"/>
  <c r="BA46" i="1"/>
  <c r="AD48" i="1"/>
  <c r="BC48" i="1"/>
  <c r="BW49" i="1"/>
  <c r="CT49" i="1" s="1"/>
  <c r="BA50" i="1"/>
  <c r="AC54" i="1"/>
  <c r="AZ54" i="1" s="1"/>
  <c r="CV71" i="1"/>
  <c r="DB134" i="1"/>
  <c r="DB91" i="1"/>
  <c r="CU74" i="1"/>
  <c r="DP79" i="1"/>
  <c r="BV79" i="1"/>
  <c r="BA79" i="1" s="1"/>
  <c r="DS79" i="1" s="1"/>
  <c r="G79" i="1"/>
  <c r="DN93" i="1"/>
  <c r="CU93" i="1" s="1"/>
  <c r="G93" i="1"/>
  <c r="DR93" i="1" s="1"/>
  <c r="BT93" i="1"/>
  <c r="BA93" i="1" s="1"/>
  <c r="DR120" i="1"/>
  <c r="BW120" i="1"/>
  <c r="CT120" i="1" s="1"/>
  <c r="T124" i="1"/>
  <c r="CD126" i="1"/>
  <c r="AT132" i="1"/>
  <c r="AT71" i="1"/>
  <c r="BG132" i="1"/>
  <c r="BO132" i="1"/>
  <c r="DA132" i="1"/>
  <c r="DI132" i="1"/>
  <c r="DB45" i="1"/>
  <c r="CR132" i="1"/>
  <c r="CR136" i="1" s="1"/>
  <c r="CR71" i="1"/>
  <c r="CR126" i="1" s="1"/>
  <c r="BW59" i="1"/>
  <c r="CT59" i="1" s="1"/>
  <c r="BW60" i="1"/>
  <c r="CT60" i="1" s="1"/>
  <c r="BW61" i="1"/>
  <c r="CT61" i="1" s="1"/>
  <c r="CU67" i="1"/>
  <c r="DT67" i="1" s="1"/>
  <c r="AY134" i="1"/>
  <c r="AY91" i="1"/>
  <c r="AD72" i="1"/>
  <c r="BG134" i="1"/>
  <c r="BG91" i="1"/>
  <c r="BO134" i="1"/>
  <c r="BO91" i="1"/>
  <c r="AD81" i="1"/>
  <c r="BA87" i="1"/>
  <c r="CU87" i="1"/>
  <c r="DT87" i="1" s="1"/>
  <c r="BE91" i="1"/>
  <c r="CQ130" i="1"/>
  <c r="CQ105" i="1"/>
  <c r="BX93" i="1"/>
  <c r="DN132" i="1"/>
  <c r="DN71" i="1"/>
  <c r="AG132" i="1"/>
  <c r="CP132" i="1"/>
  <c r="DM45" i="1"/>
  <c r="CP71" i="1"/>
  <c r="AS132" i="1"/>
  <c r="AD57" i="1"/>
  <c r="AS71" i="1"/>
  <c r="CU58" i="1"/>
  <c r="BA59" i="1"/>
  <c r="DS59" i="1" s="1"/>
  <c r="BA60" i="1"/>
  <c r="BA61" i="1"/>
  <c r="DS61" i="1" s="1"/>
  <c r="BA66" i="1"/>
  <c r="DS66" i="1" s="1"/>
  <c r="AC69" i="1"/>
  <c r="AZ69" i="1" s="1"/>
  <c r="CW70" i="1"/>
  <c r="CU70" i="1" s="1"/>
  <c r="DT70" i="1" s="1"/>
  <c r="G70" i="1"/>
  <c r="BC70" i="1"/>
  <c r="BA70" i="1" s="1"/>
  <c r="DS70" i="1" s="1"/>
  <c r="I71" i="1"/>
  <c r="DG134" i="1"/>
  <c r="DG91" i="1"/>
  <c r="DO134" i="1"/>
  <c r="DO91" i="1"/>
  <c r="CP134" i="1"/>
  <c r="DM76" i="1"/>
  <c r="CM134" i="1"/>
  <c r="CM91" i="1"/>
  <c r="BX77" i="1"/>
  <c r="DJ77" i="1"/>
  <c r="DJ91" i="1" s="1"/>
  <c r="AC86" i="1"/>
  <c r="AZ86" i="1" s="1"/>
  <c r="BA90" i="1"/>
  <c r="DS90" i="1" s="1"/>
  <c r="BH130" i="1"/>
  <c r="BH105" i="1"/>
  <c r="BP130" i="1"/>
  <c r="DE130" i="1"/>
  <c r="DE105" i="1"/>
  <c r="DN95" i="1"/>
  <c r="BT95" i="1"/>
  <c r="AB124" i="1"/>
  <c r="G106" i="1"/>
  <c r="AC106" i="1" s="1"/>
  <c r="AZ106" i="1" s="1"/>
  <c r="BV106" i="1"/>
  <c r="DP106" i="1"/>
  <c r="AK128" i="1"/>
  <c r="AK124" i="1"/>
  <c r="BH108" i="1"/>
  <c r="BH128" i="1" s="1"/>
  <c r="DP112" i="1"/>
  <c r="CU112" i="1" s="1"/>
  <c r="G112" i="1"/>
  <c r="DR112" i="1" s="1"/>
  <c r="BV112" i="1"/>
  <c r="AG129" i="1"/>
  <c r="BD114" i="1"/>
  <c r="BA114" i="1" s="1"/>
  <c r="AD114" i="1"/>
  <c r="DO124" i="1"/>
  <c r="T136" i="1"/>
  <c r="L126" i="1"/>
  <c r="L137" i="1" s="1"/>
  <c r="T126" i="1"/>
  <c r="DO132" i="1"/>
  <c r="DO71" i="1"/>
  <c r="CU39" i="1"/>
  <c r="DT39" i="1" s="1"/>
  <c r="CU42" i="1"/>
  <c r="DT42" i="1" s="1"/>
  <c r="CI132" i="1"/>
  <c r="CI136" i="1" s="1"/>
  <c r="CI71" i="1"/>
  <c r="CI126" i="1" s="1"/>
  <c r="BX44" i="1"/>
  <c r="DF44" i="1"/>
  <c r="DF71" i="1" s="1"/>
  <c r="AL132" i="1"/>
  <c r="AL71" i="1"/>
  <c r="BP57" i="1"/>
  <c r="BP71" i="1" s="1"/>
  <c r="BA64" i="1"/>
  <c r="DS64" i="1" s="1"/>
  <c r="G68" i="1"/>
  <c r="DM68" i="1"/>
  <c r="CZ134" i="1"/>
  <c r="DH134" i="1"/>
  <c r="BW74" i="1"/>
  <c r="CT74" i="1" s="1"/>
  <c r="AC80" i="1"/>
  <c r="AZ80" i="1" s="1"/>
  <c r="DT80" i="1"/>
  <c r="BX86" i="1"/>
  <c r="CW86" i="1"/>
  <c r="CU86" i="1" s="1"/>
  <c r="BW94" i="1"/>
  <c r="CT94" i="1" s="1"/>
  <c r="BW98" i="1"/>
  <c r="CT98" i="1" s="1"/>
  <c r="P124" i="1"/>
  <c r="P126" i="1" s="1"/>
  <c r="P137" i="1" s="1"/>
  <c r="P128" i="1"/>
  <c r="P136" i="1" s="1"/>
  <c r="BJ108" i="1"/>
  <c r="BJ128" i="1" s="1"/>
  <c r="G108" i="1"/>
  <c r="DR108" i="1" s="1"/>
  <c r="AL128" i="1"/>
  <c r="AL124" i="1"/>
  <c r="BI108" i="1"/>
  <c r="BI124" i="1" s="1"/>
  <c r="BK129" i="1"/>
  <c r="I124" i="1"/>
  <c r="CW116" i="1"/>
  <c r="BC116" i="1"/>
  <c r="G116" i="1"/>
  <c r="DR118" i="1"/>
  <c r="BW118" i="1"/>
  <c r="CT118" i="1" s="1"/>
  <c r="M126" i="1"/>
  <c r="U126" i="1"/>
  <c r="U137" i="1" s="1"/>
  <c r="CJ137" i="1"/>
  <c r="G132" i="1"/>
  <c r="DR132" i="1" s="1"/>
  <c r="CY132" i="1"/>
  <c r="CY71" i="1"/>
  <c r="DG132" i="1"/>
  <c r="DG71" i="1"/>
  <c r="N132" i="1"/>
  <c r="DB38" i="1"/>
  <c r="N71" i="1"/>
  <c r="CU40" i="1"/>
  <c r="CU41" i="1"/>
  <c r="DT41" i="1" s="1"/>
  <c r="BA42" i="1"/>
  <c r="DS42" i="1" s="1"/>
  <c r="BX46" i="1"/>
  <c r="CW46" i="1"/>
  <c r="CU49" i="1"/>
  <c r="DT49" i="1" s="1"/>
  <c r="BW53" i="1"/>
  <c r="CT53" i="1" s="1"/>
  <c r="DJ57" i="1"/>
  <c r="DJ71" i="1" s="1"/>
  <c r="BA62" i="1"/>
  <c r="DS62" i="1" s="1"/>
  <c r="DR63" i="1"/>
  <c r="BW63" i="1"/>
  <c r="CT63" i="1" s="1"/>
  <c r="BV65" i="1"/>
  <c r="BA65" i="1" s="1"/>
  <c r="DS65" i="1" s="1"/>
  <c r="CU66" i="1"/>
  <c r="DP68" i="1"/>
  <c r="BV68" i="1"/>
  <c r="BA68" i="1" s="1"/>
  <c r="AG71" i="1"/>
  <c r="BG71" i="1"/>
  <c r="CS71" i="1"/>
  <c r="DI71" i="1"/>
  <c r="DA134" i="1"/>
  <c r="DA91" i="1"/>
  <c r="DI134" i="1"/>
  <c r="DI91" i="1"/>
  <c r="DR72" i="1"/>
  <c r="DT74" i="1"/>
  <c r="AC78" i="1"/>
  <c r="AZ78" i="1" s="1"/>
  <c r="BW78" i="1"/>
  <c r="CT78" i="1" s="1"/>
  <c r="BX83" i="1"/>
  <c r="CW83" i="1"/>
  <c r="CU83" i="1" s="1"/>
  <c r="DS87" i="1"/>
  <c r="AC87" i="1"/>
  <c r="AZ87" i="1" s="1"/>
  <c r="DH91" i="1"/>
  <c r="DN94" i="1"/>
  <c r="CU94" i="1" s="1"/>
  <c r="DT94" i="1" s="1"/>
  <c r="BT94" i="1"/>
  <c r="BA94" i="1" s="1"/>
  <c r="DS94" i="1" s="1"/>
  <c r="DS98" i="1"/>
  <c r="AC98" i="1"/>
  <c r="AZ98" i="1" s="1"/>
  <c r="DT107" i="1"/>
  <c r="Q124" i="1"/>
  <c r="Q128" i="1"/>
  <c r="Q136" i="1" s="1"/>
  <c r="DE108" i="1"/>
  <c r="DE128" i="1" s="1"/>
  <c r="BK108" i="1"/>
  <c r="BK124" i="1" s="1"/>
  <c r="BR109" i="1"/>
  <c r="BR129" i="1" s="1"/>
  <c r="AU129" i="1"/>
  <c r="AD109" i="1"/>
  <c r="CQ133" i="1"/>
  <c r="CQ124" i="1"/>
  <c r="DN116" i="1"/>
  <c r="DN124" i="1" s="1"/>
  <c r="BB132" i="1"/>
  <c r="BJ132" i="1"/>
  <c r="BR132" i="1"/>
  <c r="W136" i="1"/>
  <c r="I132" i="1"/>
  <c r="AB134" i="1"/>
  <c r="BK134" i="1"/>
  <c r="BS134" i="1"/>
  <c r="DC134" i="1"/>
  <c r="BC73" i="1"/>
  <c r="AI134" i="1"/>
  <c r="AI91" i="1"/>
  <c r="BW90" i="1"/>
  <c r="CT90" i="1" s="1"/>
  <c r="DC91" i="1"/>
  <c r="CW105" i="1"/>
  <c r="DO130" i="1"/>
  <c r="DO105" i="1"/>
  <c r="DP96" i="1"/>
  <c r="AB105" i="1"/>
  <c r="BV96" i="1"/>
  <c r="BA96" i="1" s="1"/>
  <c r="BA103" i="1"/>
  <c r="DS103" i="1" s="1"/>
  <c r="BS124" i="1"/>
  <c r="CZ124" i="1"/>
  <c r="CA124" i="1"/>
  <c r="CA128" i="1"/>
  <c r="CX108" i="1"/>
  <c r="AB129" i="1"/>
  <c r="AB136" i="1" s="1"/>
  <c r="DP109" i="1"/>
  <c r="CA132" i="1"/>
  <c r="CS132" i="1"/>
  <c r="CE132" i="1"/>
  <c r="BX50" i="1"/>
  <c r="BC69" i="1"/>
  <c r="BA69" i="1" s="1"/>
  <c r="DS69" i="1" s="1"/>
  <c r="V71" i="1"/>
  <c r="V126" i="1" s="1"/>
  <c r="V137" i="1" s="1"/>
  <c r="BB71" i="1"/>
  <c r="BJ71" i="1"/>
  <c r="BR71" i="1"/>
  <c r="CH71" i="1"/>
  <c r="BD134" i="1"/>
  <c r="BD91" i="1"/>
  <c r="BL134" i="1"/>
  <c r="BL91" i="1"/>
  <c r="BT134" i="1"/>
  <c r="BT91" i="1"/>
  <c r="DD134" i="1"/>
  <c r="DD91" i="1"/>
  <c r="DL134" i="1"/>
  <c r="DL91" i="1"/>
  <c r="G73" i="1"/>
  <c r="DR73" i="1" s="1"/>
  <c r="AD75" i="1"/>
  <c r="AD77" i="1"/>
  <c r="AD89" i="1"/>
  <c r="BW89" i="1"/>
  <c r="CT89" i="1" s="1"/>
  <c r="DT90" i="1"/>
  <c r="BA92" i="1"/>
  <c r="DS92" i="1" s="1"/>
  <c r="BJ105" i="1"/>
  <c r="BJ130" i="1"/>
  <c r="BR130" i="1"/>
  <c r="BR105" i="1"/>
  <c r="CY130" i="1"/>
  <c r="DG130" i="1"/>
  <c r="DG105" i="1"/>
  <c r="AD95" i="1"/>
  <c r="G97" i="1"/>
  <c r="BW100" i="1"/>
  <c r="CT100" i="1" s="1"/>
  <c r="BY105" i="1"/>
  <c r="BL124" i="1"/>
  <c r="BV109" i="1"/>
  <c r="DC129" i="1"/>
  <c r="DN129" i="1"/>
  <c r="L136" i="1"/>
  <c r="BT132" i="1"/>
  <c r="CV132" i="1"/>
  <c r="DD132" i="1"/>
  <c r="DL132" i="1"/>
  <c r="AF132" i="1"/>
  <c r="BN52" i="1"/>
  <c r="BV52" i="1"/>
  <c r="DH52" i="1"/>
  <c r="DH132" i="1" s="1"/>
  <c r="Y132" i="1"/>
  <c r="Y136" i="1" s="1"/>
  <c r="BS58" i="1"/>
  <c r="W71" i="1"/>
  <c r="CA71" i="1"/>
  <c r="BM134" i="1"/>
  <c r="BU134" i="1"/>
  <c r="CV134" i="1"/>
  <c r="DE134" i="1"/>
  <c r="I134" i="1"/>
  <c r="AV134" i="1"/>
  <c r="AV91" i="1"/>
  <c r="BV80" i="1"/>
  <c r="BS91" i="1"/>
  <c r="BC130" i="1"/>
  <c r="BK130" i="1"/>
  <c r="BS130" i="1"/>
  <c r="BS105" i="1"/>
  <c r="CZ130" i="1"/>
  <c r="CZ105" i="1"/>
  <c r="DH130" i="1"/>
  <c r="DH105" i="1"/>
  <c r="CS130" i="1"/>
  <c r="CS105" i="1"/>
  <c r="DP97" i="1"/>
  <c r="CU97" i="1" s="1"/>
  <c r="DT97" i="1" s="1"/>
  <c r="AD99" i="1"/>
  <c r="BB99" i="1"/>
  <c r="BB130" i="1" s="1"/>
  <c r="BT101" i="1"/>
  <c r="BA101" i="1" s="1"/>
  <c r="AD101" i="1"/>
  <c r="BX104" i="1"/>
  <c r="CF124" i="1"/>
  <c r="CF128" i="1"/>
  <c r="BB129" i="1"/>
  <c r="BX109" i="1"/>
  <c r="CS129" i="1"/>
  <c r="CS124" i="1"/>
  <c r="AO136" i="1"/>
  <c r="BE132" i="1"/>
  <c r="BM132" i="1"/>
  <c r="AB132" i="1"/>
  <c r="BU48" i="1"/>
  <c r="AF71" i="1"/>
  <c r="AN71" i="1"/>
  <c r="BT71" i="1"/>
  <c r="AF134" i="1"/>
  <c r="AF91" i="1"/>
  <c r="BF134" i="1"/>
  <c r="BN134" i="1"/>
  <c r="BV72" i="1"/>
  <c r="BA72" i="1" s="1"/>
  <c r="DF134" i="1"/>
  <c r="DN134" i="1"/>
  <c r="BU91" i="1"/>
  <c r="CV91" i="1"/>
  <c r="BU130" i="1"/>
  <c r="BU105" i="1"/>
  <c r="AG130" i="1"/>
  <c r="AG105" i="1"/>
  <c r="BW97" i="1"/>
  <c r="CT97" i="1" s="1"/>
  <c r="DN102" i="1"/>
  <c r="CU102" i="1" s="1"/>
  <c r="BX102" i="1"/>
  <c r="BT104" i="1"/>
  <c r="BA104" i="1" s="1"/>
  <c r="DS104" i="1" s="1"/>
  <c r="BF124" i="1"/>
  <c r="N124" i="1"/>
  <c r="N128" i="1"/>
  <c r="BO124" i="1"/>
  <c r="BO128" i="1"/>
  <c r="BO129" i="1"/>
  <c r="BA121" i="1"/>
  <c r="BO130" i="1"/>
  <c r="DA130" i="1"/>
  <c r="DA105" i="1"/>
  <c r="DI130" i="1"/>
  <c r="DI105" i="1"/>
  <c r="AE130" i="1"/>
  <c r="BX96" i="1"/>
  <c r="BP124" i="1"/>
  <c r="CU106" i="1"/>
  <c r="AD108" i="1"/>
  <c r="AD128" i="1" s="1"/>
  <c r="BZ128" i="1"/>
  <c r="CW108" i="1"/>
  <c r="BH110" i="1"/>
  <c r="BA110" i="1" s="1"/>
  <c r="AD110" i="1"/>
  <c r="AC120" i="1"/>
  <c r="AZ120" i="1" s="1"/>
  <c r="BI130" i="1"/>
  <c r="BQ130" i="1"/>
  <c r="DC130" i="1"/>
  <c r="DK130" i="1"/>
  <c r="AV130" i="1"/>
  <c r="AV105" i="1"/>
  <c r="BT97" i="1"/>
  <c r="BA97" i="1" s="1"/>
  <c r="DS97" i="1" s="1"/>
  <c r="AE105" i="1"/>
  <c r="BI105" i="1"/>
  <c r="DK105" i="1"/>
  <c r="CY124" i="1"/>
  <c r="O128" i="1"/>
  <c r="O136" i="1" s="1"/>
  <c r="O124" i="1"/>
  <c r="O126" i="1" s="1"/>
  <c r="O137" i="1" s="1"/>
  <c r="AG124" i="1"/>
  <c r="BD108" i="1"/>
  <c r="BP129" i="1"/>
  <c r="CV129" i="1"/>
  <c r="DD109" i="1"/>
  <c r="DD129" i="1" s="1"/>
  <c r="CZ129" i="1"/>
  <c r="BW111" i="1"/>
  <c r="CT111" i="1" s="1"/>
  <c r="BH112" i="1"/>
  <c r="AD112" i="1"/>
  <c r="BW113" i="1"/>
  <c r="CT113" i="1" s="1"/>
  <c r="CW118" i="1"/>
  <c r="CU118" i="1" s="1"/>
  <c r="DT118" i="1" s="1"/>
  <c r="BC118" i="1"/>
  <c r="BA118" i="1" s="1"/>
  <c r="DS118" i="1" s="1"/>
  <c r="BA120" i="1"/>
  <c r="DS120" i="1" s="1"/>
  <c r="AD123" i="1"/>
  <c r="BC123" i="1"/>
  <c r="BA123" i="1" s="1"/>
  <c r="CM136" i="1"/>
  <c r="BD105" i="1"/>
  <c r="BL130" i="1"/>
  <c r="BL105" i="1"/>
  <c r="CW130" i="1"/>
  <c r="DF130" i="1"/>
  <c r="DF105" i="1"/>
  <c r="AB130" i="1"/>
  <c r="BY130" i="1"/>
  <c r="CV95" i="1"/>
  <c r="CV105" i="1" s="1"/>
  <c r="BX95" i="1"/>
  <c r="BO105" i="1"/>
  <c r="DC105" i="1"/>
  <c r="BE124" i="1"/>
  <c r="BM124" i="1"/>
  <c r="BU124" i="1"/>
  <c r="DJ124" i="1"/>
  <c r="G107" i="1"/>
  <c r="BW107" i="1" s="1"/>
  <c r="CT107" i="1" s="1"/>
  <c r="K128" i="1"/>
  <c r="K136" i="1" s="1"/>
  <c r="DI128" i="1"/>
  <c r="X124" i="1"/>
  <c r="X128" i="1"/>
  <c r="CU113" i="1"/>
  <c r="DT113" i="1" s="1"/>
  <c r="BA117" i="1"/>
  <c r="CE124" i="1"/>
  <c r="CE126" i="1" s="1"/>
  <c r="BJ129" i="1"/>
  <c r="DK129" i="1"/>
  <c r="DO129" i="1"/>
  <c r="BA113" i="1"/>
  <c r="DS113" i="1" s="1"/>
  <c r="BX116" i="1"/>
  <c r="DI124" i="1"/>
  <c r="BQ128" i="1"/>
  <c r="DC128" i="1"/>
  <c r="AK129" i="1"/>
  <c r="DE109" i="1"/>
  <c r="CL124" i="1"/>
  <c r="CL126" i="1" s="1"/>
  <c r="V136" i="1"/>
  <c r="CH128" i="1"/>
  <c r="BD99" i="1"/>
  <c r="BD130" i="1" s="1"/>
  <c r="BQ124" i="1"/>
  <c r="DC124" i="1"/>
  <c r="DK124" i="1"/>
  <c r="BS128" i="1"/>
  <c r="BV108" i="1"/>
  <c r="BV128" i="1" s="1"/>
  <c r="CG128" i="1"/>
  <c r="CG136" i="1" s="1"/>
  <c r="CG124" i="1"/>
  <c r="CG126" i="1" s="1"/>
  <c r="BT129" i="1"/>
  <c r="CK129" i="1"/>
  <c r="CK136" i="1" s="1"/>
  <c r="CK124" i="1"/>
  <c r="CK126" i="1" s="1"/>
  <c r="DI129" i="1"/>
  <c r="DE110" i="1"/>
  <c r="CU110" i="1" s="1"/>
  <c r="BX110" i="1"/>
  <c r="CD129" i="1"/>
  <c r="DA111" i="1"/>
  <c r="DA129" i="1" s="1"/>
  <c r="AW124" i="1"/>
  <c r="AW133" i="1"/>
  <c r="BT116" i="1"/>
  <c r="BT124" i="1" s="1"/>
  <c r="AD121" i="1"/>
  <c r="AU124" i="1"/>
  <c r="M136" i="1"/>
  <c r="AV129" i="1"/>
  <c r="BJ124" i="1"/>
  <c r="DL124" i="1"/>
  <c r="DF128" i="1"/>
  <c r="DN128" i="1"/>
  <c r="AY124" i="1"/>
  <c r="AY128" i="1"/>
  <c r="S129" i="1"/>
  <c r="S136" i="1" s="1"/>
  <c r="BM109" i="1"/>
  <c r="BM129" i="1" s="1"/>
  <c r="DG109" i="1"/>
  <c r="DG129" i="1" s="1"/>
  <c r="DG136" i="1" s="1"/>
  <c r="AQ124" i="1"/>
  <c r="AQ129" i="1"/>
  <c r="AQ136" i="1" s="1"/>
  <c r="DJ129" i="1"/>
  <c r="CU120" i="1"/>
  <c r="DT120" i="1" s="1"/>
  <c r="AV124" i="1"/>
  <c r="CU135" i="1"/>
  <c r="BS129" i="1"/>
  <c r="CX129" i="1"/>
  <c r="DF129" i="1"/>
  <c r="BX115" i="1"/>
  <c r="CP124" i="1"/>
  <c r="CY129" i="1"/>
  <c r="CY136" i="1" s="1"/>
  <c r="H136" i="1"/>
  <c r="H137" i="1" s="1"/>
  <c r="CJ136" i="1"/>
  <c r="AR129" i="1"/>
  <c r="AR136" i="1" s="1"/>
  <c r="BE129" i="1"/>
  <c r="BE136" i="1" s="1"/>
  <c r="BU129" i="1"/>
  <c r="R136" i="1"/>
  <c r="Z136" i="1"/>
  <c r="AR124" i="1"/>
  <c r="AR126" i="1" s="1"/>
  <c r="J136" i="1"/>
  <c r="J137" i="1" s="1"/>
  <c r="CC136" i="1"/>
  <c r="BD35" i="1" l="1"/>
  <c r="BV105" i="1"/>
  <c r="DP131" i="3"/>
  <c r="BS132" i="1"/>
  <c r="AT126" i="1"/>
  <c r="AT137" i="1" s="1"/>
  <c r="BA58" i="1"/>
  <c r="DS58" i="1" s="1"/>
  <c r="BQ131" i="1"/>
  <c r="BT133" i="2"/>
  <c r="DS81" i="2"/>
  <c r="DS104" i="2"/>
  <c r="BA45" i="2"/>
  <c r="DS45" i="2" s="1"/>
  <c r="BA81" i="3"/>
  <c r="BF134" i="3"/>
  <c r="DS88" i="1"/>
  <c r="DS100" i="1"/>
  <c r="DT37" i="1"/>
  <c r="DS67" i="2"/>
  <c r="BA33" i="2"/>
  <c r="DS33" i="2" s="1"/>
  <c r="BA116" i="1"/>
  <c r="DS116" i="1" s="1"/>
  <c r="DT79" i="2"/>
  <c r="CV130" i="1"/>
  <c r="DH71" i="3"/>
  <c r="DH126" i="3" s="1"/>
  <c r="DT43" i="1"/>
  <c r="DP130" i="1"/>
  <c r="BZ132" i="1"/>
  <c r="CU45" i="1"/>
  <c r="DT45" i="1" s="1"/>
  <c r="DT51" i="1"/>
  <c r="CP105" i="2"/>
  <c r="CR137" i="2"/>
  <c r="BS133" i="2"/>
  <c r="DO71" i="2"/>
  <c r="DO126" i="2" s="1"/>
  <c r="AM126" i="3"/>
  <c r="CW15" i="3"/>
  <c r="CU15" i="3" s="1"/>
  <c r="DT101" i="2"/>
  <c r="AC8" i="1"/>
  <c r="AZ8" i="1" s="1"/>
  <c r="DS58" i="2"/>
  <c r="BW115" i="3"/>
  <c r="CU116" i="1"/>
  <c r="DT116" i="1" s="1"/>
  <c r="CM126" i="1"/>
  <c r="CM137" i="1" s="1"/>
  <c r="BZ71" i="1"/>
  <c r="BA52" i="1"/>
  <c r="DS52" i="1" s="1"/>
  <c r="DM91" i="1"/>
  <c r="DH71" i="1"/>
  <c r="CE136" i="2"/>
  <c r="CE137" i="2" s="1"/>
  <c r="BC129" i="2"/>
  <c r="AX137" i="2"/>
  <c r="DS68" i="2"/>
  <c r="CC137" i="2"/>
  <c r="CQ126" i="2"/>
  <c r="BA45" i="3"/>
  <c r="BS130" i="2"/>
  <c r="BQ91" i="1"/>
  <c r="DT117" i="1"/>
  <c r="DT84" i="1"/>
  <c r="DS40" i="2"/>
  <c r="DS43" i="1"/>
  <c r="BA69" i="3"/>
  <c r="DT99" i="1"/>
  <c r="BX69" i="1"/>
  <c r="BW69" i="1" s="1"/>
  <c r="CT69" i="1" s="1"/>
  <c r="DI124" i="3"/>
  <c r="DS89" i="2"/>
  <c r="DT66" i="1"/>
  <c r="DS46" i="1"/>
  <c r="DS41" i="1"/>
  <c r="BS133" i="1"/>
  <c r="AL136" i="2"/>
  <c r="DS61" i="2"/>
  <c r="BC35" i="2"/>
  <c r="BW88" i="3"/>
  <c r="DU88" i="3" s="1"/>
  <c r="BW44" i="3"/>
  <c r="CT44" i="3" s="1"/>
  <c r="DT27" i="1"/>
  <c r="DS98" i="2"/>
  <c r="DT121" i="2"/>
  <c r="DS69" i="2"/>
  <c r="AS137" i="2"/>
  <c r="AE136" i="1"/>
  <c r="AD131" i="1"/>
  <c r="CU116" i="2"/>
  <c r="BP134" i="2"/>
  <c r="DT68" i="2"/>
  <c r="BD124" i="2"/>
  <c r="DS115" i="2"/>
  <c r="DE129" i="1"/>
  <c r="AG136" i="1"/>
  <c r="BW60" i="3"/>
  <c r="CT60" i="3" s="1"/>
  <c r="BW117" i="3"/>
  <c r="DU117" i="3" s="1"/>
  <c r="DS101" i="2"/>
  <c r="CQ136" i="1"/>
  <c r="BW31" i="3"/>
  <c r="CT31" i="3" s="1"/>
  <c r="DT26" i="2"/>
  <c r="DS93" i="2"/>
  <c r="CE136" i="1"/>
  <c r="CE137" i="1" s="1"/>
  <c r="CV35" i="1"/>
  <c r="DD124" i="2"/>
  <c r="DD126" i="2" s="1"/>
  <c r="CO136" i="2"/>
  <c r="CF136" i="2"/>
  <c r="DS22" i="2"/>
  <c r="DT88" i="1"/>
  <c r="DT60" i="2"/>
  <c r="BD129" i="1"/>
  <c r="AL136" i="1"/>
  <c r="DM132" i="1"/>
  <c r="DS117" i="1"/>
  <c r="AO137" i="1"/>
  <c r="DT82" i="1"/>
  <c r="DT112" i="1"/>
  <c r="BS105" i="2"/>
  <c r="DS53" i="2"/>
  <c r="AN136" i="1"/>
  <c r="DS28" i="1"/>
  <c r="DJ134" i="1"/>
  <c r="BC132" i="1"/>
  <c r="DO132" i="2"/>
  <c r="DO136" i="2" s="1"/>
  <c r="DT43" i="2"/>
  <c r="DE71" i="2"/>
  <c r="BX131" i="2"/>
  <c r="BW131" i="2" s="1"/>
  <c r="CT131" i="2" s="1"/>
  <c r="CU33" i="3"/>
  <c r="CT76" i="3"/>
  <c r="DU76" i="3"/>
  <c r="AQ126" i="1"/>
  <c r="AQ137" i="1" s="1"/>
  <c r="BK128" i="1"/>
  <c r="BG124" i="1"/>
  <c r="BG126" i="1" s="1"/>
  <c r="AN126" i="1"/>
  <c r="DP105" i="1"/>
  <c r="AU136" i="1"/>
  <c r="CW71" i="1"/>
  <c r="CQ126" i="1"/>
  <c r="CQ137" i="1" s="1"/>
  <c r="DE71" i="1"/>
  <c r="CU46" i="1"/>
  <c r="CC137" i="1"/>
  <c r="BT133" i="1"/>
  <c r="DS37" i="1"/>
  <c r="BA15" i="1"/>
  <c r="DS15" i="1" s="1"/>
  <c r="BA6" i="1"/>
  <c r="DS6" i="1" s="1"/>
  <c r="BQ134" i="2"/>
  <c r="BT124" i="2"/>
  <c r="CU20" i="2"/>
  <c r="DT20" i="2" s="1"/>
  <c r="CT86" i="3"/>
  <c r="DU86" i="3"/>
  <c r="BW37" i="3"/>
  <c r="BZ131" i="3"/>
  <c r="BZ136" i="3" s="1"/>
  <c r="CT56" i="3"/>
  <c r="DU56" i="3"/>
  <c r="CW46" i="3"/>
  <c r="CT36" i="3"/>
  <c r="DU36" i="3"/>
  <c r="BW40" i="3"/>
  <c r="DT40" i="3"/>
  <c r="BA34" i="2"/>
  <c r="DS34" i="2" s="1"/>
  <c r="CW123" i="1"/>
  <c r="CU123" i="1" s="1"/>
  <c r="BX123" i="1"/>
  <c r="BW123" i="1" s="1"/>
  <c r="CT123" i="1" s="1"/>
  <c r="BN71" i="1"/>
  <c r="AL126" i="1"/>
  <c r="CU22" i="1"/>
  <c r="DT22" i="1" s="1"/>
  <c r="DM133" i="1"/>
  <c r="BW112" i="3"/>
  <c r="DT112" i="3"/>
  <c r="BA34" i="3"/>
  <c r="BW55" i="3"/>
  <c r="DT55" i="3"/>
  <c r="BB105" i="1"/>
  <c r="BA115" i="1"/>
  <c r="DS115" i="1" s="1"/>
  <c r="BA111" i="1"/>
  <c r="BA95" i="1"/>
  <c r="DT58" i="1"/>
  <c r="CN126" i="1"/>
  <c r="CU123" i="2"/>
  <c r="DT123" i="2" s="1"/>
  <c r="CV128" i="2"/>
  <c r="AQ136" i="2"/>
  <c r="BQ91" i="2"/>
  <c r="BA57" i="2"/>
  <c r="DS57" i="2" s="1"/>
  <c r="CT85" i="3"/>
  <c r="DU85" i="3"/>
  <c r="AT136" i="1"/>
  <c r="DK131" i="1"/>
  <c r="DS77" i="2"/>
  <c r="DS60" i="2"/>
  <c r="BD35" i="2"/>
  <c r="BI124" i="2"/>
  <c r="BS35" i="2"/>
  <c r="BF91" i="2"/>
  <c r="BF126" i="2" s="1"/>
  <c r="BN71" i="2"/>
  <c r="BW26" i="2"/>
  <c r="CT26" i="2" s="1"/>
  <c r="AI126" i="3"/>
  <c r="BD132" i="3"/>
  <c r="CT81" i="3"/>
  <c r="DU81" i="3"/>
  <c r="CT97" i="3"/>
  <c r="DU97" i="3"/>
  <c r="CU69" i="3"/>
  <c r="CT74" i="3"/>
  <c r="DU74" i="3"/>
  <c r="CT102" i="3"/>
  <c r="DU102" i="3"/>
  <c r="BW61" i="3"/>
  <c r="DT61" i="3"/>
  <c r="DS121" i="2"/>
  <c r="BD132" i="2"/>
  <c r="DS53" i="1"/>
  <c r="BW89" i="3"/>
  <c r="DT89" i="3"/>
  <c r="DS82" i="2"/>
  <c r="DS17" i="2"/>
  <c r="CT75" i="3"/>
  <c r="DU75" i="3"/>
  <c r="DA136" i="1"/>
  <c r="CZ133" i="1"/>
  <c r="CZ136" i="1" s="1"/>
  <c r="CZ137" i="1" s="1"/>
  <c r="CM126" i="2"/>
  <c r="CM137" i="2" s="1"/>
  <c r="BA38" i="2"/>
  <c r="DS38" i="2" s="1"/>
  <c r="BB124" i="3"/>
  <c r="BW111" i="3"/>
  <c r="DT111" i="3"/>
  <c r="CU89" i="1"/>
  <c r="DT89" i="1" s="1"/>
  <c r="BA19" i="1"/>
  <c r="DS19" i="1" s="1"/>
  <c r="CT93" i="3"/>
  <c r="DU93" i="3"/>
  <c r="BW94" i="3"/>
  <c r="DT94" i="3"/>
  <c r="BV71" i="1"/>
  <c r="BP91" i="1"/>
  <c r="CW132" i="1"/>
  <c r="BX132" i="1"/>
  <c r="BW132" i="1" s="1"/>
  <c r="CT132" i="1" s="1"/>
  <c r="DT40" i="1"/>
  <c r="BA77" i="1"/>
  <c r="DS50" i="1"/>
  <c r="DT47" i="1"/>
  <c r="AW136" i="2"/>
  <c r="BP91" i="2"/>
  <c r="BP126" i="2" s="1"/>
  <c r="BV130" i="2"/>
  <c r="CW46" i="2"/>
  <c r="CU46" i="2" s="1"/>
  <c r="DT46" i="2" s="1"/>
  <c r="DK133" i="2"/>
  <c r="CT100" i="3"/>
  <c r="DU100" i="3"/>
  <c r="CT43" i="3"/>
  <c r="DU43" i="3"/>
  <c r="BW51" i="3"/>
  <c r="CU123" i="3"/>
  <c r="CU6" i="3"/>
  <c r="BW82" i="3"/>
  <c r="DT82" i="3"/>
  <c r="DT61" i="2"/>
  <c r="BD132" i="1"/>
  <c r="CT115" i="3"/>
  <c r="DU115" i="3"/>
  <c r="BW121" i="3"/>
  <c r="DT121" i="3"/>
  <c r="CL137" i="1"/>
  <c r="AW126" i="2"/>
  <c r="CT79" i="3"/>
  <c r="DU79" i="3"/>
  <c r="CT119" i="3"/>
  <c r="DU119" i="3"/>
  <c r="BW103" i="3"/>
  <c r="DT103" i="3"/>
  <c r="DO136" i="1"/>
  <c r="CU28" i="1"/>
  <c r="DT28" i="1" s="1"/>
  <c r="CF126" i="2"/>
  <c r="BW98" i="3"/>
  <c r="BD35" i="3"/>
  <c r="BY126" i="1"/>
  <c r="CH136" i="1"/>
  <c r="BI128" i="1"/>
  <c r="BI136" i="1" s="1"/>
  <c r="CV124" i="1"/>
  <c r="DT119" i="1"/>
  <c r="DM134" i="1"/>
  <c r="BK132" i="1"/>
  <c r="DS68" i="1"/>
  <c r="DS39" i="1"/>
  <c r="DF132" i="1"/>
  <c r="DF136" i="1" s="1"/>
  <c r="AS136" i="1"/>
  <c r="DJ126" i="1"/>
  <c r="DJ132" i="1"/>
  <c r="CU52" i="1"/>
  <c r="DT52" i="1" s="1"/>
  <c r="CU33" i="1"/>
  <c r="DT33" i="1" s="1"/>
  <c r="BA111" i="2"/>
  <c r="DS111" i="2" s="1"/>
  <c r="CL137" i="2"/>
  <c r="BP132" i="2"/>
  <c r="DH124" i="2"/>
  <c r="AN136" i="2"/>
  <c r="DT6" i="2"/>
  <c r="CU19" i="2"/>
  <c r="DT19" i="2" s="1"/>
  <c r="AI136" i="2"/>
  <c r="AI137" i="2" s="1"/>
  <c r="DJ134" i="3"/>
  <c r="CT42" i="3"/>
  <c r="DU42" i="3"/>
  <c r="BW83" i="3"/>
  <c r="DT83" i="3"/>
  <c r="CT41" i="3"/>
  <c r="DU41" i="3"/>
  <c r="AW126" i="3"/>
  <c r="BW53" i="3"/>
  <c r="DT53" i="3"/>
  <c r="BX133" i="2"/>
  <c r="BQ133" i="2"/>
  <c r="DT23" i="2"/>
  <c r="AS126" i="1"/>
  <c r="AS137" i="1" s="1"/>
  <c r="BW80" i="3"/>
  <c r="DT80" i="3"/>
  <c r="BA46" i="3"/>
  <c r="BJ35" i="3"/>
  <c r="BA116" i="3"/>
  <c r="CU68" i="3"/>
  <c r="BA33" i="3"/>
  <c r="BD133" i="3"/>
  <c r="BA112" i="3"/>
  <c r="DJ71" i="3"/>
  <c r="BA110" i="3"/>
  <c r="AL126" i="3"/>
  <c r="BX96" i="3"/>
  <c r="DT96" i="3" s="1"/>
  <c r="CQ126" i="3"/>
  <c r="DE129" i="3"/>
  <c r="DM133" i="3"/>
  <c r="CU50" i="3"/>
  <c r="BG129" i="3"/>
  <c r="BG136" i="3" s="1"/>
  <c r="BG124" i="3"/>
  <c r="BG126" i="3" s="1"/>
  <c r="DT135" i="1"/>
  <c r="AI136" i="1"/>
  <c r="BW34" i="3"/>
  <c r="CT34" i="3" s="1"/>
  <c r="BS130" i="3"/>
  <c r="BS105" i="3"/>
  <c r="CW124" i="1"/>
  <c r="AG126" i="1"/>
  <c r="BJ136" i="1"/>
  <c r="DM71" i="1"/>
  <c r="BC134" i="1"/>
  <c r="BA84" i="1"/>
  <c r="DS84" i="1" s="1"/>
  <c r="AC121" i="2"/>
  <c r="AZ121" i="2" s="1"/>
  <c r="BO124" i="2"/>
  <c r="BO126" i="2" s="1"/>
  <c r="BF136" i="2"/>
  <c r="AL137" i="2"/>
  <c r="DT64" i="2"/>
  <c r="DK35" i="2"/>
  <c r="DK131" i="2"/>
  <c r="BD71" i="2"/>
  <c r="DK91" i="2"/>
  <c r="CU75" i="2"/>
  <c r="DT75" i="2" s="1"/>
  <c r="DK134" i="2"/>
  <c r="CU115" i="1"/>
  <c r="DT115" i="1" s="1"/>
  <c r="CW129" i="1"/>
  <c r="BV132" i="1"/>
  <c r="BX105" i="1"/>
  <c r="DB124" i="2"/>
  <c r="BX69" i="2"/>
  <c r="BX71" i="2" s="1"/>
  <c r="CW69" i="2"/>
  <c r="BR131" i="2"/>
  <c r="BA14" i="2"/>
  <c r="DS14" i="2" s="1"/>
  <c r="BR136" i="1"/>
  <c r="BV124" i="1"/>
  <c r="AM126" i="1"/>
  <c r="AM137" i="1" s="1"/>
  <c r="DH129" i="1"/>
  <c r="DH136" i="1" s="1"/>
  <c r="DH124" i="1"/>
  <c r="DH126" i="1" s="1"/>
  <c r="DH137" i="1" s="1"/>
  <c r="BZ132" i="2"/>
  <c r="BZ136" i="2" s="1"/>
  <c r="CU112" i="2"/>
  <c r="DT112" i="2" s="1"/>
  <c r="AD132" i="2"/>
  <c r="AC132" i="2" s="1"/>
  <c r="AZ132" i="2" s="1"/>
  <c r="DM71" i="2"/>
  <c r="DF136" i="2"/>
  <c r="BY126" i="2"/>
  <c r="BU126" i="2"/>
  <c r="BX124" i="3"/>
  <c r="DT124" i="3" s="1"/>
  <c r="AD130" i="2"/>
  <c r="AC130" i="2" s="1"/>
  <c r="AZ130" i="2" s="1"/>
  <c r="BA108" i="1"/>
  <c r="DS108" i="1" s="1"/>
  <c r="DE128" i="2"/>
  <c r="DE124" i="2"/>
  <c r="DB129" i="1"/>
  <c r="DB124" i="1"/>
  <c r="BU71" i="1"/>
  <c r="BU126" i="1" s="1"/>
  <c r="BU132" i="1"/>
  <c r="BU136" i="1" s="1"/>
  <c r="BN129" i="1"/>
  <c r="BN124" i="1"/>
  <c r="BN126" i="1" s="1"/>
  <c r="DM129" i="1"/>
  <c r="CU114" i="1"/>
  <c r="DT114" i="1" s="1"/>
  <c r="DM124" i="1"/>
  <c r="BK132" i="2"/>
  <c r="DD129" i="3"/>
  <c r="DD136" i="3" s="1"/>
  <c r="DD124" i="3"/>
  <c r="DD126" i="3" s="1"/>
  <c r="BA96" i="3"/>
  <c r="BA14" i="3"/>
  <c r="BW16" i="1"/>
  <c r="CT16" i="1" s="1"/>
  <c r="DT16" i="1"/>
  <c r="CU25" i="1"/>
  <c r="DT25" i="1" s="1"/>
  <c r="CW133" i="1"/>
  <c r="DS36" i="1"/>
  <c r="AD132" i="1"/>
  <c r="AC132" i="1" s="1"/>
  <c r="AZ132" i="1" s="1"/>
  <c r="DS21" i="1"/>
  <c r="AC21" i="1"/>
  <c r="AZ21" i="1" s="1"/>
  <c r="BA85" i="1"/>
  <c r="DS85" i="1" s="1"/>
  <c r="DP132" i="1"/>
  <c r="DP71" i="1"/>
  <c r="BA66" i="2"/>
  <c r="DS66" i="2" s="1"/>
  <c r="BK129" i="3"/>
  <c r="BK136" i="3" s="1"/>
  <c r="BD71" i="1"/>
  <c r="BA40" i="1"/>
  <c r="DS40" i="1" s="1"/>
  <c r="CW128" i="1"/>
  <c r="CK137" i="1"/>
  <c r="CH126" i="1"/>
  <c r="CH137" i="1" s="1"/>
  <c r="BB124" i="1"/>
  <c r="BB126" i="1" s="1"/>
  <c r="BF136" i="1"/>
  <c r="BG136" i="1"/>
  <c r="DM96" i="2"/>
  <c r="CP130" i="2"/>
  <c r="CP136" i="2" s="1"/>
  <c r="BC132" i="2"/>
  <c r="AE126" i="3"/>
  <c r="BW55" i="2"/>
  <c r="CT55" i="2" s="1"/>
  <c r="DT55" i="2"/>
  <c r="BL71" i="1"/>
  <c r="BL126" i="1" s="1"/>
  <c r="BL132" i="1"/>
  <c r="BL136" i="1" s="1"/>
  <c r="DT88" i="2"/>
  <c r="BW88" i="2"/>
  <c r="CT88" i="2" s="1"/>
  <c r="DT85" i="1"/>
  <c r="BX133" i="1"/>
  <c r="BW133" i="1" s="1"/>
  <c r="CT133" i="1" s="1"/>
  <c r="AI126" i="1"/>
  <c r="AI137" i="1" s="1"/>
  <c r="CF126" i="1"/>
  <c r="CO126" i="1"/>
  <c r="DK91" i="1"/>
  <c r="DL124" i="2"/>
  <c r="CA126" i="2"/>
  <c r="DH136" i="2"/>
  <c r="AV126" i="2"/>
  <c r="CX132" i="3"/>
  <c r="DS55" i="1"/>
  <c r="BH129" i="1"/>
  <c r="CN136" i="1"/>
  <c r="CO136" i="1"/>
  <c r="DS14" i="1"/>
  <c r="DT38" i="1"/>
  <c r="BG136" i="2"/>
  <c r="BA110" i="2"/>
  <c r="DS110" i="2" s="1"/>
  <c r="CQ136" i="2"/>
  <c r="CQ137" i="2" s="1"/>
  <c r="AE136" i="2"/>
  <c r="AF136" i="2"/>
  <c r="BA114" i="2"/>
  <c r="AT136" i="2"/>
  <c r="CU110" i="2"/>
  <c r="DT110" i="2" s="1"/>
  <c r="CU44" i="2"/>
  <c r="DT44" i="2" s="1"/>
  <c r="AT126" i="2"/>
  <c r="DT103" i="2"/>
  <c r="AD130" i="1"/>
  <c r="BZ126" i="1"/>
  <c r="BA48" i="1"/>
  <c r="DS48" i="1" s="1"/>
  <c r="AK126" i="1"/>
  <c r="BQ133" i="1"/>
  <c r="BX35" i="1"/>
  <c r="BW35" i="1" s="1"/>
  <c r="CT35" i="1" s="1"/>
  <c r="AK126" i="2"/>
  <c r="AG136" i="2"/>
  <c r="AV136" i="2"/>
  <c r="BU136" i="2"/>
  <c r="DT65" i="2"/>
  <c r="DS21" i="2"/>
  <c r="DF71" i="2"/>
  <c r="DF126" i="2" s="1"/>
  <c r="DF137" i="2" s="1"/>
  <c r="BH129" i="3"/>
  <c r="BX129" i="1"/>
  <c r="CG137" i="1"/>
  <c r="CF136" i="1"/>
  <c r="BV129" i="1"/>
  <c r="DS96" i="1"/>
  <c r="AJ137" i="1"/>
  <c r="DB132" i="1"/>
  <c r="AW126" i="1"/>
  <c r="AW137" i="1" s="1"/>
  <c r="BA44" i="1"/>
  <c r="DS44" i="1" s="1"/>
  <c r="AD131" i="2"/>
  <c r="AC131" i="2" s="1"/>
  <c r="AZ131" i="2" s="1"/>
  <c r="AK136" i="2"/>
  <c r="CK137" i="2"/>
  <c r="AU136" i="2"/>
  <c r="BH132" i="2"/>
  <c r="AG126" i="2"/>
  <c r="AG137" i="2" s="1"/>
  <c r="AQ126" i="2"/>
  <c r="DS50" i="2"/>
  <c r="AE136" i="3"/>
  <c r="X126" i="3"/>
  <c r="CU116" i="3"/>
  <c r="AK126" i="3"/>
  <c r="BA117" i="3"/>
  <c r="CV128" i="3"/>
  <c r="CY124" i="3"/>
  <c r="CY126" i="3" s="1"/>
  <c r="DB124" i="3"/>
  <c r="CU110" i="3"/>
  <c r="BA99" i="3"/>
  <c r="X136" i="3"/>
  <c r="BB105" i="3"/>
  <c r="DP105" i="3"/>
  <c r="AY136" i="3"/>
  <c r="BP134" i="3"/>
  <c r="W136" i="3"/>
  <c r="BC134" i="3"/>
  <c r="CA136" i="3"/>
  <c r="CW134" i="3"/>
  <c r="BX132" i="3"/>
  <c r="DT133" i="3" s="1"/>
  <c r="BK71" i="3"/>
  <c r="O136" i="3"/>
  <c r="BH132" i="3"/>
  <c r="CU48" i="3"/>
  <c r="CN136" i="3"/>
  <c r="BA48" i="3"/>
  <c r="CH136" i="3"/>
  <c r="CU58" i="3"/>
  <c r="CN126" i="3"/>
  <c r="BQ71" i="3"/>
  <c r="BU132" i="3"/>
  <c r="BU136" i="3" s="1"/>
  <c r="DK132" i="3"/>
  <c r="N136" i="3"/>
  <c r="DL136" i="3"/>
  <c r="AB136" i="3"/>
  <c r="CU19" i="3"/>
  <c r="BK35" i="3"/>
  <c r="DA126" i="3"/>
  <c r="BT133" i="3"/>
  <c r="DP132" i="3"/>
  <c r="CU78" i="3"/>
  <c r="DO71" i="3"/>
  <c r="DO126" i="3" s="1"/>
  <c r="BC132" i="3"/>
  <c r="I136" i="3"/>
  <c r="DB132" i="3"/>
  <c r="BQ35" i="3"/>
  <c r="AV136" i="3"/>
  <c r="BV124" i="3"/>
  <c r="CU114" i="3"/>
  <c r="BA109" i="3"/>
  <c r="CU52" i="3"/>
  <c r="BO136" i="3"/>
  <c r="DM91" i="3"/>
  <c r="BX72" i="3"/>
  <c r="AD71" i="3"/>
  <c r="DN133" i="3"/>
  <c r="DK91" i="3"/>
  <c r="N126" i="3"/>
  <c r="AT136" i="3"/>
  <c r="BA52" i="3"/>
  <c r="BQ133" i="3"/>
  <c r="BA19" i="3"/>
  <c r="BA123" i="3"/>
  <c r="BW47" i="3"/>
  <c r="AC47" i="3"/>
  <c r="AZ47" i="3" s="1"/>
  <c r="BC71" i="3"/>
  <c r="BL132" i="3"/>
  <c r="BL136" i="3" s="1"/>
  <c r="CV130" i="3"/>
  <c r="Y136" i="3"/>
  <c r="BW113" i="3"/>
  <c r="DA136" i="3"/>
  <c r="AD132" i="3"/>
  <c r="BI132" i="3"/>
  <c r="BI136" i="3" s="1"/>
  <c r="DM124" i="3"/>
  <c r="CQ136" i="3"/>
  <c r="DF132" i="3"/>
  <c r="DF136" i="3" s="1"/>
  <c r="BP71" i="3"/>
  <c r="AC79" i="3"/>
  <c r="AZ79" i="3" s="1"/>
  <c r="BV132" i="3"/>
  <c r="BA5" i="3"/>
  <c r="BX71" i="3"/>
  <c r="DT71" i="3" s="1"/>
  <c r="DI136" i="3"/>
  <c r="BA31" i="3"/>
  <c r="DJ132" i="3"/>
  <c r="DJ136" i="3" s="1"/>
  <c r="AG126" i="3"/>
  <c r="BF35" i="3"/>
  <c r="BF126" i="3" s="1"/>
  <c r="AQ126" i="3"/>
  <c r="BQ91" i="3"/>
  <c r="BQ134" i="3"/>
  <c r="CE136" i="3"/>
  <c r="BV129" i="3"/>
  <c r="BM136" i="3"/>
  <c r="DO132" i="3"/>
  <c r="DO136" i="3" s="1"/>
  <c r="BV71" i="3"/>
  <c r="BZ126" i="3"/>
  <c r="CE126" i="3"/>
  <c r="BP132" i="3"/>
  <c r="CW91" i="3"/>
  <c r="CW129" i="3"/>
  <c r="BN71" i="3"/>
  <c r="BC133" i="3"/>
  <c r="DM35" i="3"/>
  <c r="AT126" i="3"/>
  <c r="DK71" i="3"/>
  <c r="T126" i="3"/>
  <c r="CW71" i="3"/>
  <c r="BR35" i="3"/>
  <c r="BC124" i="3"/>
  <c r="BJ136" i="3"/>
  <c r="BS124" i="3"/>
  <c r="BR136" i="3"/>
  <c r="DP129" i="3"/>
  <c r="BA114" i="3"/>
  <c r="DI126" i="3"/>
  <c r="DG136" i="3"/>
  <c r="BH71" i="3"/>
  <c r="BU126" i="3"/>
  <c r="BS132" i="3"/>
  <c r="BS133" i="3"/>
  <c r="BQ132" i="3"/>
  <c r="CX71" i="3"/>
  <c r="CU20" i="3"/>
  <c r="T136" i="3"/>
  <c r="BA68" i="3"/>
  <c r="AC97" i="3"/>
  <c r="AZ97" i="3" s="1"/>
  <c r="BW104" i="3"/>
  <c r="G133" i="3"/>
  <c r="G35" i="3"/>
  <c r="DP134" i="3"/>
  <c r="DP91" i="3"/>
  <c r="CU72" i="3"/>
  <c r="AC83" i="3"/>
  <c r="AZ83" i="3" s="1"/>
  <c r="BA16" i="3"/>
  <c r="BW67" i="3"/>
  <c r="BW19" i="3"/>
  <c r="CT19" i="3" s="1"/>
  <c r="AD133" i="3"/>
  <c r="AC4" i="3"/>
  <c r="AZ4" i="3" s="1"/>
  <c r="AD35" i="3"/>
  <c r="BW64" i="3"/>
  <c r="DP133" i="3"/>
  <c r="DP35" i="3"/>
  <c r="BW95" i="3"/>
  <c r="BR124" i="3"/>
  <c r="BW108" i="3"/>
  <c r="BW90" i="3"/>
  <c r="BW109" i="3"/>
  <c r="G124" i="3"/>
  <c r="AD134" i="3"/>
  <c r="AD91" i="3"/>
  <c r="AC72" i="3"/>
  <c r="AZ72" i="3" s="1"/>
  <c r="BW70" i="3"/>
  <c r="CT70" i="3" s="1"/>
  <c r="BW50" i="3"/>
  <c r="AC65" i="3"/>
  <c r="AZ65" i="3" s="1"/>
  <c r="AC23" i="3"/>
  <c r="AZ23" i="3" s="1"/>
  <c r="BA111" i="3"/>
  <c r="DK133" i="3"/>
  <c r="DK35" i="3"/>
  <c r="BW65" i="3"/>
  <c r="AC31" i="3"/>
  <c r="AZ31" i="3" s="1"/>
  <c r="BW5" i="3"/>
  <c r="CT5" i="3" s="1"/>
  <c r="CY136" i="3"/>
  <c r="CP130" i="3"/>
  <c r="CP136" i="3" s="1"/>
  <c r="CP105" i="3"/>
  <c r="CP126" i="3" s="1"/>
  <c r="DM95" i="3"/>
  <c r="CU95" i="3" s="1"/>
  <c r="BW20" i="3"/>
  <c r="CT20" i="3" s="1"/>
  <c r="BJ124" i="3"/>
  <c r="BJ126" i="3" s="1"/>
  <c r="AD129" i="3"/>
  <c r="AC109" i="3"/>
  <c r="AZ109" i="3" s="1"/>
  <c r="BK124" i="3"/>
  <c r="CU96" i="3"/>
  <c r="G130" i="3"/>
  <c r="G105" i="3"/>
  <c r="AC92" i="3"/>
  <c r="AZ92" i="3" s="1"/>
  <c r="DL124" i="3"/>
  <c r="BY136" i="3"/>
  <c r="BX128" i="3"/>
  <c r="DT129" i="3" s="1"/>
  <c r="DP124" i="3"/>
  <c r="AC114" i="3"/>
  <c r="AZ114" i="3" s="1"/>
  <c r="AC95" i="3"/>
  <c r="AZ95" i="3" s="1"/>
  <c r="G129" i="3"/>
  <c r="AC99" i="3"/>
  <c r="AZ99" i="3" s="1"/>
  <c r="DM71" i="3"/>
  <c r="AC121" i="3"/>
  <c r="AZ121" i="3" s="1"/>
  <c r="BC35" i="3"/>
  <c r="DK134" i="3"/>
  <c r="AC27" i="3"/>
  <c r="AZ27" i="3" s="1"/>
  <c r="CW131" i="3"/>
  <c r="CU131" i="3" s="1"/>
  <c r="CU14" i="3"/>
  <c r="AC54" i="3"/>
  <c r="AZ54" i="3" s="1"/>
  <c r="BW54" i="3"/>
  <c r="BW26" i="3"/>
  <c r="CT26" i="3" s="1"/>
  <c r="CO126" i="3"/>
  <c r="BV105" i="3"/>
  <c r="AF126" i="3"/>
  <c r="AN126" i="3"/>
  <c r="BT124" i="3"/>
  <c r="DB71" i="3"/>
  <c r="BW123" i="3"/>
  <c r="BX133" i="3"/>
  <c r="DT134" i="3" s="1"/>
  <c r="AC116" i="3"/>
  <c r="AZ116" i="3" s="1"/>
  <c r="BT130" i="3"/>
  <c r="BT105" i="3"/>
  <c r="AN136" i="3"/>
  <c r="AC77" i="3"/>
  <c r="AZ77" i="3" s="1"/>
  <c r="BW57" i="3"/>
  <c r="BW77" i="3"/>
  <c r="BW39" i="3"/>
  <c r="AC44" i="3"/>
  <c r="AZ44" i="3" s="1"/>
  <c r="BW58" i="3"/>
  <c r="BW14" i="3"/>
  <c r="CT14" i="3" s="1"/>
  <c r="AC62" i="3"/>
  <c r="AZ62" i="3" s="1"/>
  <c r="G71" i="3"/>
  <c r="CV35" i="3"/>
  <c r="BA44" i="3"/>
  <c r="BL71" i="3"/>
  <c r="BL126" i="3" s="1"/>
  <c r="AC52" i="3"/>
  <c r="AZ52" i="3" s="1"/>
  <c r="BX129" i="3"/>
  <c r="DT130" i="3" s="1"/>
  <c r="DH136" i="3"/>
  <c r="CU44" i="3"/>
  <c r="DC124" i="3"/>
  <c r="BW78" i="3"/>
  <c r="CA126" i="3"/>
  <c r="CU4" i="3"/>
  <c r="AC110" i="3"/>
  <c r="AZ110" i="3" s="1"/>
  <c r="BC91" i="3"/>
  <c r="BA73" i="3"/>
  <c r="BA91" i="3" s="1"/>
  <c r="DE132" i="3"/>
  <c r="AC57" i="3"/>
  <c r="AZ57" i="3" s="1"/>
  <c r="BW28" i="3"/>
  <c r="CT28" i="3" s="1"/>
  <c r="BH128" i="3"/>
  <c r="AC115" i="3"/>
  <c r="AZ115" i="3" s="1"/>
  <c r="AU136" i="3"/>
  <c r="BI124" i="3"/>
  <c r="BI126" i="3" s="1"/>
  <c r="BW114" i="3"/>
  <c r="BP91" i="3"/>
  <c r="AG136" i="3"/>
  <c r="AF136" i="3"/>
  <c r="AC81" i="3"/>
  <c r="AZ81" i="3" s="1"/>
  <c r="CW35" i="3"/>
  <c r="AC38" i="3"/>
  <c r="AZ38" i="3" s="1"/>
  <c r="Y126" i="3"/>
  <c r="BW59" i="3"/>
  <c r="G132" i="3"/>
  <c r="CV133" i="3"/>
  <c r="AC37" i="3"/>
  <c r="AZ37" i="3" s="1"/>
  <c r="BC131" i="3"/>
  <c r="CU89" i="3"/>
  <c r="BW25" i="3"/>
  <c r="CT25" i="3" s="1"/>
  <c r="BQ131" i="3"/>
  <c r="BW66" i="3"/>
  <c r="DC132" i="3"/>
  <c r="DC136" i="3" s="1"/>
  <c r="AC112" i="3"/>
  <c r="AZ112" i="3" s="1"/>
  <c r="AC75" i="3"/>
  <c r="AZ75" i="3" s="1"/>
  <c r="BY126" i="3"/>
  <c r="BV133" i="3"/>
  <c r="BV35" i="3"/>
  <c r="BW27" i="3"/>
  <c r="CT27" i="3" s="1"/>
  <c r="CW124" i="3"/>
  <c r="BN129" i="3"/>
  <c r="BN136" i="3" s="1"/>
  <c r="BN124" i="3"/>
  <c r="AC84" i="3"/>
  <c r="AZ84" i="3" s="1"/>
  <c r="AC68" i="3"/>
  <c r="AZ68" i="3" s="1"/>
  <c r="BW48" i="3"/>
  <c r="BW135" i="3"/>
  <c r="CT135" i="3" s="1"/>
  <c r="BW110" i="3"/>
  <c r="BA95" i="3"/>
  <c r="AC76" i="3"/>
  <c r="AZ76" i="3" s="1"/>
  <c r="BA92" i="3"/>
  <c r="AC111" i="3"/>
  <c r="AZ111" i="3" s="1"/>
  <c r="CZ133" i="3"/>
  <c r="CZ136" i="3" s="1"/>
  <c r="AC123" i="3"/>
  <c r="AZ123" i="3" s="1"/>
  <c r="BB35" i="3"/>
  <c r="AB126" i="3"/>
  <c r="BF136" i="3"/>
  <c r="BW99" i="3"/>
  <c r="AC108" i="3"/>
  <c r="AZ108" i="3" s="1"/>
  <c r="DC71" i="3"/>
  <c r="AC28" i="3"/>
  <c r="AZ28" i="3" s="1"/>
  <c r="AC16" i="3"/>
  <c r="AZ16" i="3" s="1"/>
  <c r="BO126" i="3"/>
  <c r="AD128" i="3"/>
  <c r="DB128" i="3"/>
  <c r="AD124" i="3"/>
  <c r="AC96" i="3"/>
  <c r="AZ96" i="3" s="1"/>
  <c r="CS134" i="3"/>
  <c r="CS136" i="3" s="1"/>
  <c r="CS91" i="3"/>
  <c r="CS126" i="3" s="1"/>
  <c r="BW84" i="3"/>
  <c r="AK136" i="3"/>
  <c r="BM124" i="3"/>
  <c r="BM126" i="3" s="1"/>
  <c r="AC118" i="3"/>
  <c r="AZ118" i="3" s="1"/>
  <c r="AD105" i="3"/>
  <c r="BA108" i="3"/>
  <c r="AC33" i="3"/>
  <c r="AZ33" i="3" s="1"/>
  <c r="BW33" i="3"/>
  <c r="CT33" i="3" s="1"/>
  <c r="CV105" i="3"/>
  <c r="BS35" i="3"/>
  <c r="P136" i="3"/>
  <c r="DE124" i="3"/>
  <c r="DE126" i="3" s="1"/>
  <c r="BW62" i="3"/>
  <c r="BW69" i="3"/>
  <c r="AC34" i="3"/>
  <c r="AZ34" i="3" s="1"/>
  <c r="CW133" i="3"/>
  <c r="AC6" i="3"/>
  <c r="AZ6" i="3" s="1"/>
  <c r="AC63" i="3"/>
  <c r="AZ63" i="3" s="1"/>
  <c r="CU38" i="3"/>
  <c r="AD131" i="3"/>
  <c r="AC104" i="3"/>
  <c r="AZ104" i="3" s="1"/>
  <c r="CU46" i="3"/>
  <c r="CZ35" i="3"/>
  <c r="CZ126" i="3" s="1"/>
  <c r="BW52" i="3"/>
  <c r="AC50" i="3"/>
  <c r="AZ50" i="3" s="1"/>
  <c r="BW32" i="3"/>
  <c r="CT32" i="3" s="1"/>
  <c r="BW7" i="3"/>
  <c r="CT7" i="3" s="1"/>
  <c r="BW45" i="3"/>
  <c r="AC45" i="3"/>
  <c r="AZ45" i="3" s="1"/>
  <c r="AC20" i="3"/>
  <c r="AZ20" i="3" s="1"/>
  <c r="DF71" i="3"/>
  <c r="DF126" i="3" s="1"/>
  <c r="DL35" i="3"/>
  <c r="DN130" i="3"/>
  <c r="DN105" i="3"/>
  <c r="DN126" i="3" s="1"/>
  <c r="BB130" i="3"/>
  <c r="BD124" i="3"/>
  <c r="BD128" i="3"/>
  <c r="AC117" i="3"/>
  <c r="AZ117" i="3" s="1"/>
  <c r="BV134" i="3"/>
  <c r="BV91" i="3"/>
  <c r="BD71" i="3"/>
  <c r="BW116" i="3"/>
  <c r="BD129" i="3"/>
  <c r="CU109" i="3"/>
  <c r="CX124" i="3"/>
  <c r="BW101" i="3"/>
  <c r="BE128" i="3"/>
  <c r="BE136" i="3" s="1"/>
  <c r="BA107" i="3"/>
  <c r="CU108" i="3"/>
  <c r="CX130" i="3"/>
  <c r="CX105" i="3"/>
  <c r="BH124" i="3"/>
  <c r="AW136" i="3"/>
  <c r="BE124" i="3"/>
  <c r="BE126" i="3" s="1"/>
  <c r="AC78" i="3"/>
  <c r="AZ78" i="3" s="1"/>
  <c r="AD130" i="3"/>
  <c r="BW68" i="3"/>
  <c r="I126" i="3"/>
  <c r="AC135" i="3"/>
  <c r="AZ135" i="3" s="1"/>
  <c r="DP71" i="3"/>
  <c r="BS91" i="3"/>
  <c r="BS134" i="3"/>
  <c r="DJ91" i="3"/>
  <c r="BS71" i="3"/>
  <c r="DG124" i="3"/>
  <c r="DG126" i="3" s="1"/>
  <c r="W126" i="3"/>
  <c r="G134" i="3"/>
  <c r="G91" i="3"/>
  <c r="DM132" i="3"/>
  <c r="BA37" i="3"/>
  <c r="AY126" i="3"/>
  <c r="CW132" i="3"/>
  <c r="AC74" i="3"/>
  <c r="AZ74" i="3" s="1"/>
  <c r="BW38" i="3"/>
  <c r="AC89" i="3"/>
  <c r="AZ89" i="3" s="1"/>
  <c r="BW46" i="3"/>
  <c r="BW21" i="3"/>
  <c r="CT21" i="3" s="1"/>
  <c r="BB133" i="3"/>
  <c r="AC5" i="3"/>
  <c r="AZ5" i="3" s="1"/>
  <c r="BX35" i="3"/>
  <c r="DT35" i="3" s="1"/>
  <c r="BW4" i="3"/>
  <c r="CT4" i="3" s="1"/>
  <c r="AV126" i="3"/>
  <c r="AU126" i="3"/>
  <c r="BA20" i="3"/>
  <c r="BW6" i="3"/>
  <c r="CT6" i="3" s="1"/>
  <c r="G128" i="3"/>
  <c r="BN129" i="2"/>
  <c r="BN136" i="2" s="1"/>
  <c r="BN124" i="2"/>
  <c r="BW38" i="2"/>
  <c r="CT38" i="2" s="1"/>
  <c r="DT38" i="2"/>
  <c r="BW133" i="2"/>
  <c r="CT133" i="2" s="1"/>
  <c r="AD124" i="2"/>
  <c r="CS134" i="2"/>
  <c r="BX134" i="2" s="1"/>
  <c r="CS91" i="2"/>
  <c r="BX72" i="2"/>
  <c r="DP72" i="2"/>
  <c r="BL132" i="2"/>
  <c r="BL136" i="2" s="1"/>
  <c r="BA44" i="2"/>
  <c r="DS44" i="2" s="1"/>
  <c r="DS76" i="2"/>
  <c r="AC76" i="2"/>
  <c r="AZ76" i="2" s="1"/>
  <c r="AD134" i="2"/>
  <c r="BW57" i="2"/>
  <c r="CT57" i="2" s="1"/>
  <c r="DT50" i="2"/>
  <c r="BW50" i="2"/>
  <c r="CT50" i="2" s="1"/>
  <c r="AC102" i="2"/>
  <c r="AZ102" i="2" s="1"/>
  <c r="DS102" i="2"/>
  <c r="DA126" i="2"/>
  <c r="BW66" i="2"/>
  <c r="CT66" i="2" s="1"/>
  <c r="DT66" i="2"/>
  <c r="AC97" i="2"/>
  <c r="AZ97" i="2" s="1"/>
  <c r="DS72" i="2"/>
  <c r="DD128" i="2"/>
  <c r="DD136" i="2" s="1"/>
  <c r="BB35" i="2"/>
  <c r="BS134" i="2"/>
  <c r="BS91" i="2"/>
  <c r="BA78" i="2"/>
  <c r="DS78" i="2" s="1"/>
  <c r="Q137" i="2"/>
  <c r="BX128" i="2"/>
  <c r="DN124" i="2"/>
  <c r="AJ137" i="2"/>
  <c r="DM124" i="2"/>
  <c r="CU114" i="2"/>
  <c r="DT114" i="2" s="1"/>
  <c r="DP130" i="2"/>
  <c r="CG137" i="2"/>
  <c r="CW124" i="2"/>
  <c r="BW99" i="2"/>
  <c r="CT99" i="2" s="1"/>
  <c r="DT99" i="2"/>
  <c r="BC71" i="2"/>
  <c r="BT130" i="2"/>
  <c r="BT136" i="2" s="1"/>
  <c r="BT105" i="2"/>
  <c r="BT126" i="2" s="1"/>
  <c r="BA92" i="2"/>
  <c r="BW67" i="2"/>
  <c r="CT67" i="2" s="1"/>
  <c r="DT67" i="2"/>
  <c r="BC134" i="2"/>
  <c r="DR45" i="2"/>
  <c r="BW45" i="2"/>
  <c r="CT45" i="2" s="1"/>
  <c r="AC45" i="2"/>
  <c r="AZ45" i="2" s="1"/>
  <c r="BL71" i="2"/>
  <c r="BL126" i="2" s="1"/>
  <c r="AC16" i="2"/>
  <c r="AZ16" i="2" s="1"/>
  <c r="BA108" i="2"/>
  <c r="DS108" i="2" s="1"/>
  <c r="BB128" i="2"/>
  <c r="DR58" i="2"/>
  <c r="AC58" i="2"/>
  <c r="AZ58" i="2" s="1"/>
  <c r="DR110" i="2"/>
  <c r="G129" i="2"/>
  <c r="DR129" i="2" s="1"/>
  <c r="AC110" i="2"/>
  <c r="AZ110" i="2" s="1"/>
  <c r="DS135" i="2"/>
  <c r="AC135" i="2"/>
  <c r="AZ135" i="2" s="1"/>
  <c r="CV35" i="2"/>
  <c r="DM132" i="2"/>
  <c r="CU58" i="2"/>
  <c r="DT58" i="2" s="1"/>
  <c r="BW58" i="2"/>
  <c r="CT58" i="2" s="1"/>
  <c r="BV134" i="2"/>
  <c r="BV91" i="2"/>
  <c r="DS65" i="2"/>
  <c r="AC65" i="2"/>
  <c r="AZ65" i="2" s="1"/>
  <c r="CU77" i="2"/>
  <c r="DT77" i="2" s="1"/>
  <c r="CW129" i="2"/>
  <c r="S137" i="2"/>
  <c r="G124" i="2"/>
  <c r="DR124" i="2" s="1"/>
  <c r="DR106" i="2"/>
  <c r="AC106" i="2"/>
  <c r="AZ106" i="2" s="1"/>
  <c r="BW106" i="2"/>
  <c r="CT106" i="2" s="1"/>
  <c r="BA95" i="2"/>
  <c r="DS95" i="2" s="1"/>
  <c r="AD71" i="2"/>
  <c r="N126" i="2"/>
  <c r="N137" i="2" s="1"/>
  <c r="CU42" i="2"/>
  <c r="DT42" i="2" s="1"/>
  <c r="DB132" i="2"/>
  <c r="DB71" i="2"/>
  <c r="G134" i="2"/>
  <c r="DR134" i="2" s="1"/>
  <c r="G91" i="2"/>
  <c r="DR91" i="2" s="1"/>
  <c r="DR72" i="2"/>
  <c r="AC95" i="2"/>
  <c r="AZ95" i="2" s="1"/>
  <c r="AD91" i="2"/>
  <c r="CP126" i="2"/>
  <c r="CU34" i="2"/>
  <c r="DT34" i="2" s="1"/>
  <c r="CX35" i="2"/>
  <c r="DH126" i="2"/>
  <c r="DH137" i="2" s="1"/>
  <c r="AC19" i="2"/>
  <c r="AZ19" i="2" s="1"/>
  <c r="BD105" i="2"/>
  <c r="CN136" i="2"/>
  <c r="AC123" i="2"/>
  <c r="AZ123" i="2" s="1"/>
  <c r="DS123" i="2"/>
  <c r="BV129" i="2"/>
  <c r="BV124" i="2"/>
  <c r="BI71" i="2"/>
  <c r="BA52" i="2"/>
  <c r="DS52" i="2" s="1"/>
  <c r="BW96" i="2"/>
  <c r="CT96" i="2" s="1"/>
  <c r="BX105" i="2"/>
  <c r="DP129" i="2"/>
  <c r="BK129" i="2"/>
  <c r="BK124" i="2"/>
  <c r="BK126" i="2" s="1"/>
  <c r="BV132" i="2"/>
  <c r="DL131" i="2"/>
  <c r="DL136" i="2" s="1"/>
  <c r="DL35" i="2"/>
  <c r="AQ137" i="2"/>
  <c r="DK132" i="2"/>
  <c r="DK71" i="2"/>
  <c r="CH126" i="2"/>
  <c r="CH137" i="2" s="1"/>
  <c r="DR19" i="2"/>
  <c r="BW19" i="2"/>
  <c r="CT19" i="2" s="1"/>
  <c r="DC124" i="2"/>
  <c r="DC126" i="2" s="1"/>
  <c r="CU73" i="2"/>
  <c r="DT73" i="2" s="1"/>
  <c r="CW91" i="2"/>
  <c r="BQ132" i="2"/>
  <c r="BQ71" i="2"/>
  <c r="BA36" i="2"/>
  <c r="CX128" i="2"/>
  <c r="CX124" i="2"/>
  <c r="CU108" i="2"/>
  <c r="DT108" i="2" s="1"/>
  <c r="DR107" i="2"/>
  <c r="G128" i="2"/>
  <c r="BW107" i="2"/>
  <c r="CT107" i="2" s="1"/>
  <c r="AC107" i="2"/>
  <c r="AZ107" i="2" s="1"/>
  <c r="AP137" i="2"/>
  <c r="BH71" i="2"/>
  <c r="BG124" i="2"/>
  <c r="BG126" i="2" s="1"/>
  <c r="AC84" i="2"/>
  <c r="AZ84" i="2" s="1"/>
  <c r="DS84" i="2"/>
  <c r="CW134" i="2"/>
  <c r="DS106" i="2"/>
  <c r="BW108" i="2"/>
  <c r="CT108" i="2" s="1"/>
  <c r="BX124" i="2"/>
  <c r="DR46" i="2"/>
  <c r="AC46" i="2"/>
  <c r="AZ46" i="2" s="1"/>
  <c r="BW46" i="2"/>
  <c r="CT46" i="2" s="1"/>
  <c r="BW48" i="2"/>
  <c r="CT48" i="2" s="1"/>
  <c r="DT48" i="2"/>
  <c r="DR27" i="2"/>
  <c r="AC27" i="2"/>
  <c r="AZ27" i="2" s="1"/>
  <c r="BV131" i="2"/>
  <c r="DP132" i="2"/>
  <c r="BJ133" i="2"/>
  <c r="BJ136" i="2" s="1"/>
  <c r="BJ35" i="2"/>
  <c r="BA19" i="2"/>
  <c r="DS19" i="2" s="1"/>
  <c r="BY136" i="2"/>
  <c r="DM134" i="2"/>
  <c r="DM91" i="2"/>
  <c r="DS55" i="2"/>
  <c r="AC55" i="2"/>
  <c r="AZ55" i="2" s="1"/>
  <c r="X137" i="2"/>
  <c r="DS62" i="2"/>
  <c r="AC62" i="2"/>
  <c r="AZ62" i="2" s="1"/>
  <c r="CX130" i="2"/>
  <c r="CX105" i="2"/>
  <c r="DT116" i="2"/>
  <c r="BW116" i="2"/>
  <c r="CT116" i="2" s="1"/>
  <c r="DT106" i="2"/>
  <c r="G71" i="2"/>
  <c r="DR71" i="2" s="1"/>
  <c r="CY126" i="2"/>
  <c r="CY137" i="2" s="1"/>
  <c r="DS80" i="2"/>
  <c r="AC80" i="2"/>
  <c r="AZ80" i="2" s="1"/>
  <c r="DG136" i="2"/>
  <c r="BJ124" i="2"/>
  <c r="AC128" i="2"/>
  <c r="AZ128" i="2" s="1"/>
  <c r="DP133" i="2"/>
  <c r="DP35" i="2"/>
  <c r="BM124" i="2"/>
  <c r="BM126" i="2" s="1"/>
  <c r="BM137" i="2" s="1"/>
  <c r="DR52" i="2"/>
  <c r="AC52" i="2"/>
  <c r="AZ52" i="2" s="1"/>
  <c r="CU4" i="2"/>
  <c r="DG124" i="2"/>
  <c r="DS114" i="2"/>
  <c r="AC114" i="2"/>
  <c r="AZ114" i="2" s="1"/>
  <c r="AC117" i="2"/>
  <c r="AZ117" i="2" s="1"/>
  <c r="DS117" i="2"/>
  <c r="CU111" i="2"/>
  <c r="DT111" i="2" s="1"/>
  <c r="DP124" i="2"/>
  <c r="AY136" i="2"/>
  <c r="BR124" i="2"/>
  <c r="BR128" i="2"/>
  <c r="DS99" i="2"/>
  <c r="AC99" i="2"/>
  <c r="AZ99" i="2" s="1"/>
  <c r="DJ134" i="2"/>
  <c r="T137" i="2"/>
  <c r="BI132" i="2"/>
  <c r="BI136" i="2" s="1"/>
  <c r="CU109" i="2"/>
  <c r="DT109" i="2" s="1"/>
  <c r="DR112" i="2"/>
  <c r="BW112" i="2"/>
  <c r="CT112" i="2" s="1"/>
  <c r="AC112" i="2"/>
  <c r="AZ112" i="2" s="1"/>
  <c r="CU95" i="2"/>
  <c r="DT95" i="2" s="1"/>
  <c r="CV130" i="2"/>
  <c r="CV105" i="2"/>
  <c r="AF126" i="2"/>
  <c r="BQ131" i="2"/>
  <c r="BA16" i="2"/>
  <c r="DS16" i="2" s="1"/>
  <c r="AD105" i="2"/>
  <c r="CU76" i="2"/>
  <c r="DT76" i="2" s="1"/>
  <c r="BV71" i="2"/>
  <c r="BK133" i="2"/>
  <c r="BB133" i="2"/>
  <c r="BA96" i="2"/>
  <c r="DS96" i="2" s="1"/>
  <c r="BB105" i="2"/>
  <c r="BB124" i="2"/>
  <c r="AC108" i="2"/>
  <c r="AZ108" i="2" s="1"/>
  <c r="BW63" i="2"/>
  <c r="CT63" i="2" s="1"/>
  <c r="DR63" i="2"/>
  <c r="AC63" i="2"/>
  <c r="AZ63" i="2" s="1"/>
  <c r="BQ35" i="2"/>
  <c r="BS71" i="2"/>
  <c r="BW27" i="2"/>
  <c r="CT27" i="2" s="1"/>
  <c r="AC78" i="2"/>
  <c r="AZ78" i="2" s="1"/>
  <c r="DR50" i="2"/>
  <c r="AC50" i="2"/>
  <c r="AZ50" i="2" s="1"/>
  <c r="AB126" i="2"/>
  <c r="AB137" i="2" s="1"/>
  <c r="DR33" i="2"/>
  <c r="AC33" i="2"/>
  <c r="AZ33" i="2" s="1"/>
  <c r="CN126" i="2"/>
  <c r="DB129" i="2"/>
  <c r="DA136" i="2"/>
  <c r="DS116" i="2"/>
  <c r="AC116" i="2"/>
  <c r="AZ116" i="2" s="1"/>
  <c r="BW114" i="2"/>
  <c r="CT114" i="2" s="1"/>
  <c r="DC128" i="2"/>
  <c r="DC136" i="2" s="1"/>
  <c r="BW113" i="2"/>
  <c r="CT113" i="2" s="1"/>
  <c r="DT113" i="2"/>
  <c r="BE128" i="2"/>
  <c r="BE136" i="2" s="1"/>
  <c r="BE124" i="2"/>
  <c r="BW110" i="2"/>
  <c r="CT110" i="2" s="1"/>
  <c r="DS79" i="2"/>
  <c r="AC79" i="2"/>
  <c r="AZ79" i="2" s="1"/>
  <c r="U137" i="2"/>
  <c r="BA15" i="2"/>
  <c r="DS15" i="2" s="1"/>
  <c r="DI126" i="2"/>
  <c r="BC91" i="2"/>
  <c r="CV133" i="2"/>
  <c r="AC15" i="2"/>
  <c r="AZ15" i="2" s="1"/>
  <c r="DR5" i="2"/>
  <c r="BW5" i="2"/>
  <c r="CT5" i="2" s="1"/>
  <c r="AC5" i="2"/>
  <c r="AZ5" i="2" s="1"/>
  <c r="CU57" i="2"/>
  <c r="DT57" i="2" s="1"/>
  <c r="AC103" i="2"/>
  <c r="AZ103" i="2" s="1"/>
  <c r="DS103" i="2"/>
  <c r="BW98" i="2"/>
  <c r="CT98" i="2" s="1"/>
  <c r="DT98" i="2"/>
  <c r="BW44" i="2"/>
  <c r="CT44" i="2" s="1"/>
  <c r="AC38" i="2"/>
  <c r="AZ38" i="2" s="1"/>
  <c r="BW16" i="2"/>
  <c r="CT16" i="2" s="1"/>
  <c r="BA37" i="2"/>
  <c r="DS37" i="2" s="1"/>
  <c r="CU16" i="2"/>
  <c r="DT16" i="2" s="1"/>
  <c r="AD133" i="2"/>
  <c r="AD35" i="2"/>
  <c r="AC4" i="2"/>
  <c r="AZ4" i="2" s="1"/>
  <c r="DT84" i="2"/>
  <c r="BW84" i="2"/>
  <c r="CT84" i="2" s="1"/>
  <c r="BW32" i="2"/>
  <c r="CT32" i="2" s="1"/>
  <c r="DR32" i="2"/>
  <c r="DI136" i="2"/>
  <c r="BX129" i="2"/>
  <c r="AD129" i="2"/>
  <c r="AC109" i="2"/>
  <c r="AZ109" i="2" s="1"/>
  <c r="CZ136" i="2"/>
  <c r="CZ137" i="2" s="1"/>
  <c r="DE129" i="2"/>
  <c r="DE136" i="2" s="1"/>
  <c r="CA136" i="2"/>
  <c r="AC37" i="2"/>
  <c r="AZ37" i="2" s="1"/>
  <c r="CI137" i="2"/>
  <c r="BW109" i="2"/>
  <c r="CT109" i="2" s="1"/>
  <c r="BD133" i="2"/>
  <c r="DJ71" i="2"/>
  <c r="DJ126" i="2" s="1"/>
  <c r="BW76" i="2"/>
  <c r="CT76" i="2" s="1"/>
  <c r="CW131" i="2"/>
  <c r="CU14" i="2"/>
  <c r="DT14" i="2" s="1"/>
  <c r="BC133" i="2"/>
  <c r="BA107" i="2"/>
  <c r="DS107" i="2" s="1"/>
  <c r="AN126" i="2"/>
  <c r="CZ133" i="2"/>
  <c r="AC96" i="2"/>
  <c r="AZ96" i="2" s="1"/>
  <c r="DR90" i="2"/>
  <c r="AC90" i="2"/>
  <c r="AZ90" i="2" s="1"/>
  <c r="BW81" i="2"/>
  <c r="CT81" i="2" s="1"/>
  <c r="DT81" i="2"/>
  <c r="CU37" i="2"/>
  <c r="DT37" i="2" s="1"/>
  <c r="CO126" i="2"/>
  <c r="AU126" i="2"/>
  <c r="Z137" i="2"/>
  <c r="DS28" i="2"/>
  <c r="AC28" i="2"/>
  <c r="AZ28" i="2" s="1"/>
  <c r="DT53" i="2"/>
  <c r="BW53" i="2"/>
  <c r="CT53" i="2" s="1"/>
  <c r="DT52" i="2"/>
  <c r="BW52" i="2"/>
  <c r="CT52" i="2" s="1"/>
  <c r="Y126" i="2"/>
  <c r="Y137" i="2" s="1"/>
  <c r="BV133" i="2"/>
  <c r="BV35" i="2"/>
  <c r="DS26" i="2"/>
  <c r="AC26" i="2"/>
  <c r="AZ26" i="2" s="1"/>
  <c r="DT25" i="2"/>
  <c r="BW25" i="2"/>
  <c r="CT25" i="2" s="1"/>
  <c r="AM126" i="2"/>
  <c r="AM137" i="2" s="1"/>
  <c r="DE126" i="2"/>
  <c r="AC32" i="2"/>
  <c r="AZ32" i="2" s="1"/>
  <c r="BW123" i="2"/>
  <c r="CT123" i="2" s="1"/>
  <c r="BO136" i="2"/>
  <c r="BH129" i="2"/>
  <c r="BA109" i="2"/>
  <c r="DS109" i="2" s="1"/>
  <c r="BW119" i="2"/>
  <c r="CT119" i="2" s="1"/>
  <c r="DT119" i="2"/>
  <c r="CY128" i="2"/>
  <c r="CY136" i="2" s="1"/>
  <c r="CU107" i="2"/>
  <c r="DT107" i="2" s="1"/>
  <c r="DT102" i="2"/>
  <c r="BW102" i="2"/>
  <c r="CT102" i="2" s="1"/>
  <c r="BW97" i="2"/>
  <c r="CT97" i="2" s="1"/>
  <c r="DT97" i="2"/>
  <c r="BZ71" i="2"/>
  <c r="BZ126" i="2" s="1"/>
  <c r="AE126" i="2"/>
  <c r="BS132" i="2"/>
  <c r="CS126" i="2"/>
  <c r="G130" i="2"/>
  <c r="DR130" i="2" s="1"/>
  <c r="DR92" i="2"/>
  <c r="BW92" i="2"/>
  <c r="CT92" i="2" s="1"/>
  <c r="G105" i="2"/>
  <c r="DR105" i="2" s="1"/>
  <c r="BR133" i="2"/>
  <c r="BR35" i="2"/>
  <c r="BA4" i="2"/>
  <c r="DR69" i="2"/>
  <c r="AC69" i="2"/>
  <c r="AZ69" i="2" s="1"/>
  <c r="AY126" i="2"/>
  <c r="DR7" i="2"/>
  <c r="BW7" i="2"/>
  <c r="CT7" i="2" s="1"/>
  <c r="AC7" i="2"/>
  <c r="AZ7" i="2" s="1"/>
  <c r="DS51" i="2"/>
  <c r="AC51" i="2"/>
  <c r="AZ51" i="2" s="1"/>
  <c r="DG126" i="2"/>
  <c r="BW33" i="2"/>
  <c r="CT33" i="2" s="1"/>
  <c r="DS87" i="2"/>
  <c r="AC87" i="2"/>
  <c r="AZ87" i="2" s="1"/>
  <c r="DP71" i="2"/>
  <c r="DS25" i="2"/>
  <c r="AC25" i="2"/>
  <c r="AZ25" i="2" s="1"/>
  <c r="W126" i="2"/>
  <c r="W137" i="2" s="1"/>
  <c r="CX71" i="2"/>
  <c r="BX35" i="2"/>
  <c r="BC124" i="2"/>
  <c r="DR111" i="2"/>
  <c r="AC111" i="2"/>
  <c r="AZ111" i="2" s="1"/>
  <c r="BW117" i="2"/>
  <c r="CT117" i="2" s="1"/>
  <c r="DT117" i="2"/>
  <c r="DT92" i="2"/>
  <c r="BW95" i="2"/>
  <c r="CT95" i="2" s="1"/>
  <c r="DR86" i="2"/>
  <c r="AC86" i="2"/>
  <c r="AZ86" i="2" s="1"/>
  <c r="CU96" i="2"/>
  <c r="DT96" i="2" s="1"/>
  <c r="DT82" i="2"/>
  <c r="BW82" i="2"/>
  <c r="CT82" i="2" s="1"/>
  <c r="L137" i="2"/>
  <c r="DN130" i="2"/>
  <c r="DN136" i="2" s="1"/>
  <c r="DN105" i="2"/>
  <c r="DS88" i="2"/>
  <c r="AC88" i="2"/>
  <c r="AZ88" i="2" s="1"/>
  <c r="AR137" i="2"/>
  <c r="BW34" i="2"/>
  <c r="CT34" i="2" s="1"/>
  <c r="BH126" i="2"/>
  <c r="BE126" i="2"/>
  <c r="CW35" i="2"/>
  <c r="BA20" i="2"/>
  <c r="DS20" i="2" s="1"/>
  <c r="G35" i="2"/>
  <c r="CW133" i="2"/>
  <c r="DR94" i="2"/>
  <c r="BW94" i="2"/>
  <c r="CT94" i="2" s="1"/>
  <c r="AC94" i="2"/>
  <c r="AZ94" i="2" s="1"/>
  <c r="DT21" i="2"/>
  <c r="BW21" i="2"/>
  <c r="CT21" i="2" s="1"/>
  <c r="BA6" i="2"/>
  <c r="DS6" i="2" s="1"/>
  <c r="CX132" i="2"/>
  <c r="AR137" i="1"/>
  <c r="AC131" i="1"/>
  <c r="AZ131" i="1" s="1"/>
  <c r="BW105" i="1"/>
  <c r="CT105" i="1" s="1"/>
  <c r="AC128" i="1"/>
  <c r="AZ128" i="1" s="1"/>
  <c r="DM35" i="1"/>
  <c r="BB136" i="1"/>
  <c r="AC73" i="1"/>
  <c r="AZ73" i="1" s="1"/>
  <c r="K137" i="1"/>
  <c r="DS60" i="1"/>
  <c r="AC60" i="1"/>
  <c r="AZ60" i="1" s="1"/>
  <c r="BH124" i="1"/>
  <c r="BH126" i="1" s="1"/>
  <c r="DR116" i="1"/>
  <c r="AC116" i="1"/>
  <c r="AZ116" i="1" s="1"/>
  <c r="CX132" i="1"/>
  <c r="AD134" i="1"/>
  <c r="AD91" i="1"/>
  <c r="AC72" i="1"/>
  <c r="AZ72" i="1" s="1"/>
  <c r="DS72" i="1"/>
  <c r="CU79" i="1"/>
  <c r="DT79" i="1" s="1"/>
  <c r="BW73" i="1"/>
  <c r="CT73" i="1" s="1"/>
  <c r="DK133" i="1"/>
  <c r="DK35" i="1"/>
  <c r="G129" i="1"/>
  <c r="DR129" i="1" s="1"/>
  <c r="DR109" i="1"/>
  <c r="BY136" i="1"/>
  <c r="BX128" i="1"/>
  <c r="DT106" i="1"/>
  <c r="DI126" i="1"/>
  <c r="BC35" i="1"/>
  <c r="BW23" i="1"/>
  <c r="CT23" i="1" s="1"/>
  <c r="DT23" i="1"/>
  <c r="CU4" i="1"/>
  <c r="DN133" i="1"/>
  <c r="CU62" i="1"/>
  <c r="AY126" i="1"/>
  <c r="DS121" i="1"/>
  <c r="AC121" i="1"/>
  <c r="AZ121" i="1" s="1"/>
  <c r="BW110" i="1"/>
  <c r="CT110" i="1" s="1"/>
  <c r="DT110" i="1"/>
  <c r="DA124" i="1"/>
  <c r="DA126" i="1" s="1"/>
  <c r="DA137" i="1" s="1"/>
  <c r="CU111" i="1"/>
  <c r="DT111" i="1" s="1"/>
  <c r="BW95" i="1"/>
  <c r="CT95" i="1" s="1"/>
  <c r="DT96" i="1"/>
  <c r="BW96" i="1"/>
  <c r="CT96" i="1" s="1"/>
  <c r="BV134" i="1"/>
  <c r="BV91" i="1"/>
  <c r="BW109" i="1"/>
  <c r="CT109" i="1" s="1"/>
  <c r="BA99" i="1"/>
  <c r="DS99" i="1" s="1"/>
  <c r="DP129" i="1"/>
  <c r="DR68" i="1"/>
  <c r="AC68" i="1"/>
  <c r="AZ68" i="1" s="1"/>
  <c r="CR137" i="1"/>
  <c r="AC57" i="1"/>
  <c r="AZ57" i="1" s="1"/>
  <c r="DR79" i="1"/>
  <c r="AC79" i="1"/>
  <c r="AZ79" i="1" s="1"/>
  <c r="BN132" i="1"/>
  <c r="BN136" i="1" s="1"/>
  <c r="CV133" i="1"/>
  <c r="DT103" i="1"/>
  <c r="BW103" i="1"/>
  <c r="CT103" i="1" s="1"/>
  <c r="CU76" i="1"/>
  <c r="DT76" i="1" s="1"/>
  <c r="DC126" i="1"/>
  <c r="BJ126" i="1"/>
  <c r="BJ137" i="1" s="1"/>
  <c r="BQ35" i="1"/>
  <c r="BQ126" i="1" s="1"/>
  <c r="G130" i="1"/>
  <c r="DR130" i="1" s="1"/>
  <c r="DR92" i="1"/>
  <c r="G105" i="1"/>
  <c r="DR105" i="1" s="1"/>
  <c r="AC92" i="1"/>
  <c r="AZ92" i="1" s="1"/>
  <c r="BW33" i="1"/>
  <c r="CT33" i="1" s="1"/>
  <c r="CU14" i="1"/>
  <c r="DT14" i="1" s="1"/>
  <c r="BC133" i="1"/>
  <c r="BW62" i="1"/>
  <c r="CT62" i="1" s="1"/>
  <c r="DT62" i="1"/>
  <c r="CX35" i="1"/>
  <c r="AC93" i="1"/>
  <c r="AZ93" i="1" s="1"/>
  <c r="DS93" i="1"/>
  <c r="DR19" i="1"/>
  <c r="BW19" i="1"/>
  <c r="CT19" i="1" s="1"/>
  <c r="BF126" i="1"/>
  <c r="DT21" i="1"/>
  <c r="BW21" i="1"/>
  <c r="CT21" i="1" s="1"/>
  <c r="BK126" i="1"/>
  <c r="AD133" i="1"/>
  <c r="AD35" i="1"/>
  <c r="AC4" i="1"/>
  <c r="AZ4" i="1" s="1"/>
  <c r="AC70" i="1"/>
  <c r="AZ70" i="1" s="1"/>
  <c r="BW70" i="1"/>
  <c r="CT70" i="1" s="1"/>
  <c r="DR70" i="1"/>
  <c r="AF126" i="1"/>
  <c r="BW50" i="1"/>
  <c r="CT50" i="1" s="1"/>
  <c r="DT50" i="1"/>
  <c r="DL133" i="1"/>
  <c r="DL136" i="1" s="1"/>
  <c r="DL35" i="1"/>
  <c r="DL126" i="1" s="1"/>
  <c r="DR38" i="1"/>
  <c r="BW38" i="1"/>
  <c r="CT38" i="1" s="1"/>
  <c r="BH132" i="1"/>
  <c r="BA16" i="1"/>
  <c r="DS16" i="1" s="1"/>
  <c r="DF126" i="1"/>
  <c r="BM137" i="1"/>
  <c r="AC26" i="1"/>
  <c r="AZ26" i="1" s="1"/>
  <c r="DS26" i="1"/>
  <c r="CU19" i="1"/>
  <c r="DT19" i="1" s="1"/>
  <c r="BW129" i="1"/>
  <c r="CT129" i="1" s="1"/>
  <c r="BZ136" i="1"/>
  <c r="N136" i="1"/>
  <c r="N137" i="1" s="1"/>
  <c r="BA109" i="1"/>
  <c r="DS109" i="1" s="1"/>
  <c r="AC99" i="1"/>
  <c r="AZ99" i="1" s="1"/>
  <c r="BE126" i="1"/>
  <c r="BE137" i="1" s="1"/>
  <c r="BW76" i="1"/>
  <c r="CT76" i="1" s="1"/>
  <c r="DP133" i="1"/>
  <c r="DP35" i="1"/>
  <c r="BV130" i="1"/>
  <c r="BW108" i="1"/>
  <c r="CT108" i="1" s="1"/>
  <c r="DK132" i="1"/>
  <c r="DK71" i="1"/>
  <c r="DR20" i="1"/>
  <c r="BW20" i="1"/>
  <c r="CT20" i="1" s="1"/>
  <c r="AC15" i="1"/>
  <c r="AZ15" i="1" s="1"/>
  <c r="CX133" i="1"/>
  <c r="Y137" i="1"/>
  <c r="DR7" i="1"/>
  <c r="AC7" i="1"/>
  <c r="AZ7" i="1" s="1"/>
  <c r="BW14" i="1"/>
  <c r="CT14" i="1" s="1"/>
  <c r="Q137" i="1"/>
  <c r="AC20" i="1"/>
  <c r="AZ20" i="1" s="1"/>
  <c r="BW112" i="1"/>
  <c r="CT112" i="1" s="1"/>
  <c r="AY136" i="1"/>
  <c r="BR124" i="1"/>
  <c r="BR126" i="1" s="1"/>
  <c r="BR137" i="1" s="1"/>
  <c r="BW116" i="1"/>
  <c r="CT116" i="1" s="1"/>
  <c r="X136" i="1"/>
  <c r="BS71" i="1"/>
  <c r="BS126" i="1" s="1"/>
  <c r="BS137" i="1" s="1"/>
  <c r="DR97" i="1"/>
  <c r="AC97" i="1"/>
  <c r="AZ97" i="1" s="1"/>
  <c r="DS89" i="1"/>
  <c r="AC89" i="1"/>
  <c r="AZ89" i="1" s="1"/>
  <c r="DC132" i="1"/>
  <c r="DC136" i="1" s="1"/>
  <c r="CX124" i="1"/>
  <c r="CX128" i="1"/>
  <c r="CU128" i="1" s="1"/>
  <c r="DK134" i="1"/>
  <c r="DT83" i="1"/>
  <c r="BW83" i="1"/>
  <c r="CT83" i="1" s="1"/>
  <c r="M137" i="1"/>
  <c r="AK136" i="1"/>
  <c r="DT93" i="1"/>
  <c r="BW93" i="1"/>
  <c r="CT93" i="1" s="1"/>
  <c r="AC81" i="1"/>
  <c r="AZ81" i="1" s="1"/>
  <c r="DS81" i="1"/>
  <c r="AC48" i="1"/>
  <c r="AZ48" i="1" s="1"/>
  <c r="S137" i="1"/>
  <c r="CP130" i="1"/>
  <c r="CP136" i="1" s="1"/>
  <c r="CP105" i="1"/>
  <c r="CP126" i="1" s="1"/>
  <c r="DM95" i="1"/>
  <c r="CU95" i="1" s="1"/>
  <c r="DT95" i="1" s="1"/>
  <c r="BA112" i="1"/>
  <c r="DS112" i="1" s="1"/>
  <c r="DS38" i="1"/>
  <c r="AC38" i="1"/>
  <c r="AZ38" i="1" s="1"/>
  <c r="BI126" i="1"/>
  <c r="DN130" i="1"/>
  <c r="DN105" i="1"/>
  <c r="DN126" i="1" s="1"/>
  <c r="W126" i="1"/>
  <c r="W137" i="1" s="1"/>
  <c r="CA126" i="1"/>
  <c r="CU68" i="1"/>
  <c r="DT68" i="1" s="1"/>
  <c r="BC131" i="1"/>
  <c r="BA131" i="1" s="1"/>
  <c r="BW22" i="1"/>
  <c r="CT22" i="1" s="1"/>
  <c r="AV126" i="1"/>
  <c r="DO126" i="1"/>
  <c r="CS134" i="1"/>
  <c r="BX134" i="1" s="1"/>
  <c r="CS91" i="1"/>
  <c r="CS126" i="1" s="1"/>
  <c r="DP72" i="1"/>
  <c r="CU72" i="1" s="1"/>
  <c r="I126" i="1"/>
  <c r="I137" i="1" s="1"/>
  <c r="G134" i="1"/>
  <c r="DR134" i="1" s="1"/>
  <c r="AC84" i="1"/>
  <c r="AZ84" i="1" s="1"/>
  <c r="AC29" i="1"/>
  <c r="AZ29" i="1" s="1"/>
  <c r="DS29" i="1"/>
  <c r="DR44" i="1"/>
  <c r="AC44" i="1"/>
  <c r="AZ44" i="1" s="1"/>
  <c r="DS101" i="1"/>
  <c r="AC101" i="1"/>
  <c r="AZ101" i="1" s="1"/>
  <c r="CX71" i="1"/>
  <c r="G124" i="1"/>
  <c r="DR124" i="1" s="1"/>
  <c r="DR106" i="1"/>
  <c r="AF136" i="1"/>
  <c r="AB126" i="1"/>
  <c r="AB137" i="1" s="1"/>
  <c r="BW115" i="1"/>
  <c r="CT115" i="1" s="1"/>
  <c r="CD136" i="1"/>
  <c r="CD137" i="1" s="1"/>
  <c r="AD105" i="1"/>
  <c r="CI137" i="1"/>
  <c r="AC114" i="1"/>
  <c r="AZ114" i="1" s="1"/>
  <c r="DS114" i="1"/>
  <c r="BW77" i="1"/>
  <c r="CT77" i="1" s="1"/>
  <c r="DT65" i="1"/>
  <c r="BW65" i="1"/>
  <c r="CT65" i="1" s="1"/>
  <c r="CU109" i="1"/>
  <c r="DT109" i="1" s="1"/>
  <c r="BT130" i="1"/>
  <c r="BT136" i="1" s="1"/>
  <c r="BT105" i="1"/>
  <c r="BT126" i="1" s="1"/>
  <c r="DE136" i="1"/>
  <c r="AC110" i="1"/>
  <c r="AZ110" i="1" s="1"/>
  <c r="DS110" i="1"/>
  <c r="DD136" i="1"/>
  <c r="AC95" i="1"/>
  <c r="AZ95" i="1" s="1"/>
  <c r="AC77" i="1"/>
  <c r="AZ77" i="1" s="1"/>
  <c r="DS77" i="1"/>
  <c r="CA136" i="1"/>
  <c r="BW44" i="1"/>
  <c r="CT44" i="1" s="1"/>
  <c r="DG124" i="1"/>
  <c r="DG126" i="1" s="1"/>
  <c r="DG137" i="1" s="1"/>
  <c r="BA57" i="1"/>
  <c r="CU108" i="1"/>
  <c r="DT108" i="1" s="1"/>
  <c r="AC111" i="1"/>
  <c r="AZ111" i="1" s="1"/>
  <c r="DS111" i="1"/>
  <c r="DD124" i="1"/>
  <c r="DD126" i="1" s="1"/>
  <c r="AX137" i="1"/>
  <c r="CU36" i="1"/>
  <c r="BP132" i="1"/>
  <c r="BP136" i="1" s="1"/>
  <c r="X126" i="1"/>
  <c r="BX72" i="1"/>
  <c r="BP126" i="1"/>
  <c r="BW81" i="1"/>
  <c r="CT81" i="1" s="1"/>
  <c r="DT81" i="1"/>
  <c r="BX71" i="1"/>
  <c r="AC112" i="1"/>
  <c r="AZ112" i="1" s="1"/>
  <c r="BD128" i="1"/>
  <c r="BD124" i="1"/>
  <c r="DT104" i="1"/>
  <c r="BW104" i="1"/>
  <c r="CT104" i="1" s="1"/>
  <c r="CW134" i="1"/>
  <c r="CW91" i="1"/>
  <c r="CW126" i="1" s="1"/>
  <c r="BW28" i="1"/>
  <c r="CT28" i="1" s="1"/>
  <c r="G128" i="1"/>
  <c r="DR107" i="1"/>
  <c r="AC107" i="1"/>
  <c r="AZ107" i="1" s="1"/>
  <c r="AC123" i="1"/>
  <c r="AZ123" i="1" s="1"/>
  <c r="DS123" i="1"/>
  <c r="DS135" i="1"/>
  <c r="AC135" i="1"/>
  <c r="AZ135" i="1" s="1"/>
  <c r="BW131" i="1"/>
  <c r="CT131" i="1" s="1"/>
  <c r="AD124" i="1"/>
  <c r="AC108" i="1"/>
  <c r="AZ108" i="1" s="1"/>
  <c r="BC91" i="1"/>
  <c r="BA73" i="1"/>
  <c r="DS73" i="1" s="1"/>
  <c r="BV133" i="1"/>
  <c r="BV35" i="1"/>
  <c r="AV136" i="1"/>
  <c r="BS136" i="1"/>
  <c r="DI136" i="1"/>
  <c r="DE124" i="1"/>
  <c r="BO136" i="1"/>
  <c r="DT102" i="1"/>
  <c r="BW102" i="1"/>
  <c r="CT102" i="1" s="1"/>
  <c r="BC71" i="1"/>
  <c r="AC75" i="1"/>
  <c r="AZ75" i="1" s="1"/>
  <c r="DS75" i="1"/>
  <c r="BA106" i="1"/>
  <c r="AC109" i="1"/>
  <c r="AZ109" i="1" s="1"/>
  <c r="AD129" i="1"/>
  <c r="BW46" i="1"/>
  <c r="CT46" i="1" s="1"/>
  <c r="DT46" i="1"/>
  <c r="DB71" i="1"/>
  <c r="G71" i="1"/>
  <c r="DR71" i="1" s="1"/>
  <c r="BW86" i="1"/>
  <c r="CT86" i="1" s="1"/>
  <c r="DT86" i="1"/>
  <c r="G91" i="1"/>
  <c r="DR91" i="1" s="1"/>
  <c r="T137" i="1"/>
  <c r="DP124" i="1"/>
  <c r="AD71" i="1"/>
  <c r="AU126" i="1"/>
  <c r="AU137" i="1" s="1"/>
  <c r="BC128" i="1"/>
  <c r="BC124" i="1"/>
  <c r="CX105" i="1"/>
  <c r="CX130" i="1"/>
  <c r="BW75" i="1"/>
  <c r="CT75" i="1" s="1"/>
  <c r="DT75" i="1"/>
  <c r="BW55" i="1"/>
  <c r="CT55" i="1" s="1"/>
  <c r="DT55" i="1"/>
  <c r="BD133" i="1"/>
  <c r="AC45" i="1"/>
  <c r="AZ45" i="1" s="1"/>
  <c r="DS45" i="1"/>
  <c r="CU77" i="1"/>
  <c r="DT77" i="1" s="1"/>
  <c r="AE126" i="1"/>
  <c r="G35" i="1"/>
  <c r="CY126" i="1"/>
  <c r="CY137" i="1" s="1"/>
  <c r="DR5" i="1"/>
  <c r="AC5" i="1"/>
  <c r="AZ5" i="1" s="1"/>
  <c r="BO126" i="1"/>
  <c r="BW52" i="1"/>
  <c r="CT52" i="1" s="1"/>
  <c r="DR33" i="1"/>
  <c r="AC33" i="1"/>
  <c r="AZ33" i="1" s="1"/>
  <c r="CU44" i="1"/>
  <c r="DT44" i="1" s="1"/>
  <c r="BA4" i="1"/>
  <c r="DK136" i="2" l="1"/>
  <c r="BN126" i="2"/>
  <c r="AF137" i="2"/>
  <c r="DU60" i="3"/>
  <c r="AE137" i="1"/>
  <c r="AK137" i="1"/>
  <c r="BW69" i="2"/>
  <c r="CT69" i="2" s="1"/>
  <c r="DL126" i="2"/>
  <c r="BX131" i="3"/>
  <c r="CF137" i="1"/>
  <c r="BD126" i="2"/>
  <c r="CT88" i="3"/>
  <c r="CA137" i="2"/>
  <c r="CO137" i="1"/>
  <c r="AK137" i="2"/>
  <c r="DB136" i="1"/>
  <c r="BP136" i="2"/>
  <c r="CW71" i="2"/>
  <c r="BS136" i="2"/>
  <c r="BZ137" i="1"/>
  <c r="AE137" i="2"/>
  <c r="BX132" i="2"/>
  <c r="BW132" i="2" s="1"/>
  <c r="CT132" i="2" s="1"/>
  <c r="BW71" i="3"/>
  <c r="DU44" i="3"/>
  <c r="CW131" i="1"/>
  <c r="CU131" i="1" s="1"/>
  <c r="DT131" i="1" s="1"/>
  <c r="DJ136" i="1"/>
  <c r="BP137" i="2"/>
  <c r="BF137" i="2"/>
  <c r="CV136" i="1"/>
  <c r="CO137" i="2"/>
  <c r="BQ136" i="1"/>
  <c r="DT69" i="1"/>
  <c r="AW137" i="2"/>
  <c r="DS131" i="1"/>
  <c r="BY137" i="1"/>
  <c r="BA35" i="2"/>
  <c r="DS35" i="2" s="1"/>
  <c r="DB126" i="2"/>
  <c r="BU137" i="2"/>
  <c r="CV126" i="1"/>
  <c r="BD136" i="1"/>
  <c r="DF137" i="1"/>
  <c r="BW96" i="3"/>
  <c r="CT117" i="3"/>
  <c r="AN137" i="1"/>
  <c r="BR126" i="2"/>
  <c r="BY137" i="2"/>
  <c r="BA105" i="1"/>
  <c r="DS105" i="1" s="1"/>
  <c r="BA134" i="1"/>
  <c r="DS134" i="1" s="1"/>
  <c r="BH136" i="2"/>
  <c r="DN136" i="1"/>
  <c r="BC136" i="2"/>
  <c r="BR126" i="3"/>
  <c r="AG137" i="1"/>
  <c r="BH137" i="2"/>
  <c r="BD136" i="2"/>
  <c r="BX105" i="3"/>
  <c r="DT105" i="3" s="1"/>
  <c r="CN137" i="1"/>
  <c r="CF137" i="2"/>
  <c r="AL137" i="1"/>
  <c r="BK136" i="1"/>
  <c r="BK137" i="1" s="1"/>
  <c r="BU137" i="1"/>
  <c r="BA128" i="1"/>
  <c r="DS128" i="1" s="1"/>
  <c r="BS126" i="2"/>
  <c r="BQ136" i="2"/>
  <c r="BA91" i="2"/>
  <c r="DS91" i="2" s="1"/>
  <c r="CT38" i="3"/>
  <c r="DU38" i="3"/>
  <c r="CT116" i="3"/>
  <c r="DU116" i="3"/>
  <c r="CT90" i="3"/>
  <c r="DU90" i="3"/>
  <c r="CT64" i="3"/>
  <c r="DU64" i="3"/>
  <c r="CT113" i="3"/>
  <c r="DU113" i="3"/>
  <c r="BW72" i="3"/>
  <c r="DT72" i="3"/>
  <c r="CT53" i="3"/>
  <c r="DU53" i="3"/>
  <c r="CT94" i="3"/>
  <c r="DU94" i="3"/>
  <c r="CT61" i="3"/>
  <c r="DU61" i="3"/>
  <c r="CT112" i="3"/>
  <c r="DU112" i="3"/>
  <c r="CT37" i="3"/>
  <c r="DU37" i="3"/>
  <c r="DB126" i="1"/>
  <c r="DB137" i="1" s="1"/>
  <c r="DS95" i="1"/>
  <c r="DV95" i="1" s="1"/>
  <c r="DK136" i="1"/>
  <c r="CU105" i="2"/>
  <c r="CU129" i="2"/>
  <c r="DT129" i="2" s="1"/>
  <c r="BQ126" i="2"/>
  <c r="BQ137" i="2" s="1"/>
  <c r="DK126" i="2"/>
  <c r="DK137" i="2" s="1"/>
  <c r="CT68" i="3"/>
  <c r="DU68" i="3"/>
  <c r="BD126" i="3"/>
  <c r="CT84" i="3"/>
  <c r="DU84" i="3"/>
  <c r="CT48" i="3"/>
  <c r="DU48" i="3"/>
  <c r="CT39" i="3"/>
  <c r="DU39" i="3"/>
  <c r="CT50" i="3"/>
  <c r="DU50" i="3"/>
  <c r="CT108" i="3"/>
  <c r="DU108" i="3"/>
  <c r="BA129" i="1"/>
  <c r="DS129" i="1" s="1"/>
  <c r="CT98" i="3"/>
  <c r="DU98" i="3"/>
  <c r="CT40" i="3"/>
  <c r="DU40" i="3"/>
  <c r="CT123" i="3"/>
  <c r="DU123" i="3"/>
  <c r="CT78" i="3"/>
  <c r="DU78" i="3"/>
  <c r="CT51" i="3"/>
  <c r="DU51" i="3"/>
  <c r="BA134" i="2"/>
  <c r="DS134" i="2" s="1"/>
  <c r="CT71" i="3"/>
  <c r="DU71" i="3"/>
  <c r="AD203" i="3"/>
  <c r="DJ137" i="1"/>
  <c r="AN137" i="2"/>
  <c r="BC126" i="2"/>
  <c r="BC137" i="2" s="1"/>
  <c r="CT62" i="3"/>
  <c r="DU62" i="3"/>
  <c r="CT99" i="3"/>
  <c r="DU99" i="3"/>
  <c r="DE136" i="3"/>
  <c r="CT95" i="3"/>
  <c r="DU95" i="3"/>
  <c r="CT67" i="3"/>
  <c r="DU67" i="3"/>
  <c r="BX91" i="3"/>
  <c r="DT91" i="3" s="1"/>
  <c r="AT137" i="2"/>
  <c r="CT83" i="3"/>
  <c r="DU83" i="3"/>
  <c r="CT55" i="3"/>
  <c r="DU55" i="3"/>
  <c r="CT77" i="3"/>
  <c r="DU77" i="3"/>
  <c r="CT54" i="3"/>
  <c r="DU54" i="3"/>
  <c r="CT96" i="3"/>
  <c r="DU96" i="3"/>
  <c r="CT80" i="3"/>
  <c r="DU80" i="3"/>
  <c r="CT57" i="3"/>
  <c r="DU57" i="3"/>
  <c r="CT65" i="3"/>
  <c r="DU65" i="3"/>
  <c r="DE126" i="1"/>
  <c r="DE137" i="1" s="1"/>
  <c r="DO137" i="2"/>
  <c r="BI126" i="2"/>
  <c r="BI137" i="2" s="1"/>
  <c r="CT46" i="3"/>
  <c r="DU46" i="3"/>
  <c r="BH126" i="3"/>
  <c r="CT45" i="3"/>
  <c r="DU45" i="3"/>
  <c r="CT66" i="3"/>
  <c r="DU66" i="3"/>
  <c r="CT59" i="3"/>
  <c r="DU59" i="3"/>
  <c r="CT114" i="3"/>
  <c r="DU114" i="3"/>
  <c r="CT104" i="3"/>
  <c r="DU104" i="3"/>
  <c r="BW131" i="3"/>
  <c r="DT132" i="3"/>
  <c r="CT47" i="3"/>
  <c r="DU47" i="3"/>
  <c r="CT103" i="3"/>
  <c r="DU103" i="3"/>
  <c r="CT121" i="3"/>
  <c r="DU121" i="3"/>
  <c r="CT82" i="3"/>
  <c r="DU82" i="3"/>
  <c r="CT111" i="3"/>
  <c r="DU111" i="3"/>
  <c r="BX124" i="1"/>
  <c r="BW124" i="1" s="1"/>
  <c r="CT124" i="1" s="1"/>
  <c r="DT123" i="1"/>
  <c r="CT52" i="3"/>
  <c r="DU52" i="3"/>
  <c r="CT89" i="3"/>
  <c r="DU89" i="3"/>
  <c r="CT101" i="3"/>
  <c r="DU101" i="3"/>
  <c r="CT69" i="3"/>
  <c r="DU69" i="3"/>
  <c r="DD137" i="1"/>
  <c r="DO137" i="1"/>
  <c r="BO137" i="2"/>
  <c r="CT110" i="3"/>
  <c r="DU110" i="3"/>
  <c r="CT58" i="3"/>
  <c r="DU58" i="3"/>
  <c r="CT109" i="3"/>
  <c r="DU109" i="3"/>
  <c r="CU129" i="1"/>
  <c r="DT129" i="1" s="1"/>
  <c r="BK126" i="3"/>
  <c r="BL137" i="1"/>
  <c r="AV137" i="1"/>
  <c r="BN137" i="1"/>
  <c r="AU137" i="2"/>
  <c r="DK126" i="3"/>
  <c r="BN126" i="3"/>
  <c r="BG137" i="1"/>
  <c r="BI137" i="1"/>
  <c r="CP137" i="1"/>
  <c r="BA132" i="1"/>
  <c r="DS132" i="1" s="1"/>
  <c r="CN137" i="2"/>
  <c r="CU105" i="3"/>
  <c r="DM105" i="2"/>
  <c r="DM126" i="2" s="1"/>
  <c r="DM130" i="2"/>
  <c r="DM136" i="2" s="1"/>
  <c r="CU69" i="2"/>
  <c r="DT69" i="2" s="1"/>
  <c r="CW132" i="2"/>
  <c r="CW136" i="2" s="1"/>
  <c r="CW137" i="2" s="1"/>
  <c r="BB126" i="3"/>
  <c r="BD126" i="1"/>
  <c r="BD137" i="1" s="1"/>
  <c r="DI137" i="1"/>
  <c r="BK136" i="2"/>
  <c r="BK137" i="2" s="1"/>
  <c r="BX130" i="2"/>
  <c r="AV137" i="2"/>
  <c r="BG137" i="2"/>
  <c r="DC137" i="2"/>
  <c r="BV136" i="1"/>
  <c r="AY144" i="1" s="1"/>
  <c r="BF137" i="1"/>
  <c r="BA133" i="1"/>
  <c r="DS133" i="1" s="1"/>
  <c r="CS136" i="1"/>
  <c r="CS137" i="1" s="1"/>
  <c r="CW126" i="2"/>
  <c r="DN126" i="2"/>
  <c r="DN137" i="2" s="1"/>
  <c r="BZ137" i="2"/>
  <c r="CU131" i="2"/>
  <c r="DT131" i="2" s="1"/>
  <c r="BL137" i="2"/>
  <c r="CP137" i="2"/>
  <c r="CU132" i="1"/>
  <c r="DT132" i="1" s="1"/>
  <c r="BA35" i="1"/>
  <c r="DS35" i="1" s="1"/>
  <c r="BA71" i="1"/>
  <c r="DN137" i="1"/>
  <c r="AY137" i="2"/>
  <c r="DI137" i="2"/>
  <c r="BJ126" i="2"/>
  <c r="BJ137" i="2" s="1"/>
  <c r="BA124" i="2"/>
  <c r="DS124" i="2" s="1"/>
  <c r="BV136" i="2"/>
  <c r="CV126" i="2"/>
  <c r="BA130" i="2"/>
  <c r="DS130" i="2" s="1"/>
  <c r="BT126" i="3"/>
  <c r="DL126" i="3"/>
  <c r="CU124" i="3"/>
  <c r="DB126" i="3"/>
  <c r="CX126" i="3"/>
  <c r="BP136" i="3"/>
  <c r="CU129" i="3"/>
  <c r="BQ136" i="3"/>
  <c r="BA134" i="3"/>
  <c r="BH136" i="3"/>
  <c r="BT136" i="3"/>
  <c r="CU132" i="3"/>
  <c r="DN136" i="3"/>
  <c r="CW136" i="3"/>
  <c r="BS136" i="3"/>
  <c r="BA129" i="3"/>
  <c r="BB136" i="3"/>
  <c r="BV136" i="3"/>
  <c r="AY144" i="3" s="1"/>
  <c r="BA132" i="3"/>
  <c r="BX134" i="3"/>
  <c r="BA128" i="3"/>
  <c r="BA131" i="3"/>
  <c r="BP126" i="3"/>
  <c r="CU35" i="3"/>
  <c r="DP136" i="3"/>
  <c r="BA133" i="3"/>
  <c r="CU91" i="3"/>
  <c r="DJ126" i="3"/>
  <c r="DP126" i="3"/>
  <c r="DB136" i="3"/>
  <c r="BC136" i="3"/>
  <c r="CU134" i="3"/>
  <c r="DK136" i="3"/>
  <c r="CV126" i="3"/>
  <c r="BQ126" i="3"/>
  <c r="BA71" i="3"/>
  <c r="AD126" i="3"/>
  <c r="AC35" i="3"/>
  <c r="AZ35" i="3" s="1"/>
  <c r="CU71" i="3"/>
  <c r="G136" i="3"/>
  <c r="BW35" i="3"/>
  <c r="BW132" i="3"/>
  <c r="CX136" i="3"/>
  <c r="BC126" i="3"/>
  <c r="DM130" i="3"/>
  <c r="DM136" i="3" s="1"/>
  <c r="DM105" i="3"/>
  <c r="DM126" i="3" s="1"/>
  <c r="AC91" i="3"/>
  <c r="AZ91" i="3" s="1"/>
  <c r="AC71" i="3"/>
  <c r="AZ71" i="3" s="1"/>
  <c r="BW128" i="3"/>
  <c r="AC105" i="3"/>
  <c r="AZ105" i="3" s="1"/>
  <c r="BA124" i="3"/>
  <c r="AC133" i="3"/>
  <c r="AZ133" i="3" s="1"/>
  <c r="BA35" i="3"/>
  <c r="BD136" i="3"/>
  <c r="AC131" i="3"/>
  <c r="AZ131" i="3" s="1"/>
  <c r="BS126" i="3"/>
  <c r="AD136" i="3"/>
  <c r="AC128" i="3"/>
  <c r="AZ128" i="3" s="1"/>
  <c r="BA105" i="3"/>
  <c r="BV126" i="3"/>
  <c r="BW129" i="3"/>
  <c r="BW124" i="3"/>
  <c r="AC129" i="3"/>
  <c r="AZ129" i="3" s="1"/>
  <c r="AC132" i="3"/>
  <c r="AZ132" i="3" s="1"/>
  <c r="AC130" i="3"/>
  <c r="AZ130" i="3" s="1"/>
  <c r="AC134" i="3"/>
  <c r="AZ134" i="3" s="1"/>
  <c r="BW133" i="3"/>
  <c r="CU128" i="3"/>
  <c r="AC124" i="3"/>
  <c r="AZ124" i="3" s="1"/>
  <c r="G126" i="3"/>
  <c r="DC126" i="3"/>
  <c r="BA130" i="3"/>
  <c r="BX130" i="3"/>
  <c r="DT131" i="3" s="1"/>
  <c r="CU133" i="3"/>
  <c r="CW126" i="3"/>
  <c r="CV136" i="3"/>
  <c r="BW105" i="3"/>
  <c r="BW134" i="2"/>
  <c r="CT134" i="2" s="1"/>
  <c r="BW129" i="2"/>
  <c r="CT129" i="2" s="1"/>
  <c r="DB136" i="2"/>
  <c r="CU124" i="2"/>
  <c r="DT124" i="2" s="1"/>
  <c r="G136" i="2"/>
  <c r="DR136" i="2" s="1"/>
  <c r="DR128" i="2"/>
  <c r="DT105" i="2"/>
  <c r="BW105" i="2"/>
  <c r="CT105" i="2" s="1"/>
  <c r="DJ136" i="2"/>
  <c r="DJ137" i="2" s="1"/>
  <c r="AC134" i="2"/>
  <c r="AZ134" i="2" s="1"/>
  <c r="BE137" i="2"/>
  <c r="BV126" i="2"/>
  <c r="BW130" i="2"/>
  <c r="CT130" i="2" s="1"/>
  <c r="BW124" i="2"/>
  <c r="CT124" i="2" s="1"/>
  <c r="DL137" i="2"/>
  <c r="BW128" i="2"/>
  <c r="CT128" i="2" s="1"/>
  <c r="BB126" i="2"/>
  <c r="DA137" i="2"/>
  <c r="AC124" i="2"/>
  <c r="AZ124" i="2" s="1"/>
  <c r="AC91" i="2"/>
  <c r="AZ91" i="2" s="1"/>
  <c r="BA128" i="2"/>
  <c r="BB136" i="2"/>
  <c r="BW35" i="2"/>
  <c r="CT35" i="2" s="1"/>
  <c r="DE137" i="2"/>
  <c r="AD126" i="2"/>
  <c r="AC35" i="2"/>
  <c r="AZ35" i="2" s="1"/>
  <c r="CU133" i="2"/>
  <c r="DT133" i="2" s="1"/>
  <c r="AC105" i="2"/>
  <c r="AZ105" i="2" s="1"/>
  <c r="BR136" i="2"/>
  <c r="BN137" i="2"/>
  <c r="CS136" i="2"/>
  <c r="DS4" i="2"/>
  <c r="CX136" i="2"/>
  <c r="DV95" i="2"/>
  <c r="BA132" i="2"/>
  <c r="DS132" i="2" s="1"/>
  <c r="AC133" i="2"/>
  <c r="AZ133" i="2" s="1"/>
  <c r="BA129" i="2"/>
  <c r="DS129" i="2" s="1"/>
  <c r="G126" i="2"/>
  <c r="DR35" i="2"/>
  <c r="BA131" i="2"/>
  <c r="DS131" i="2" s="1"/>
  <c r="CU128" i="2"/>
  <c r="DT128" i="2" s="1"/>
  <c r="DD137" i="2"/>
  <c r="AY144" i="2"/>
  <c r="CX126" i="2"/>
  <c r="BA105" i="2"/>
  <c r="DS105" i="2" s="1"/>
  <c r="DS92" i="2"/>
  <c r="BW72" i="2"/>
  <c r="CT72" i="2" s="1"/>
  <c r="BX91" i="2"/>
  <c r="BX126" i="2" s="1"/>
  <c r="BW71" i="2"/>
  <c r="CT71" i="2" s="1"/>
  <c r="BT137" i="2"/>
  <c r="DG137" i="2"/>
  <c r="AC129" i="2"/>
  <c r="AZ129" i="2" s="1"/>
  <c r="BA133" i="2"/>
  <c r="DS133" i="2" s="1"/>
  <c r="BA71" i="2"/>
  <c r="DS71" i="2" s="1"/>
  <c r="DS36" i="2"/>
  <c r="AC71" i="2"/>
  <c r="AZ71" i="2" s="1"/>
  <c r="DP134" i="2"/>
  <c r="CU134" i="2" s="1"/>
  <c r="DT134" i="2" s="1"/>
  <c r="DP91" i="2"/>
  <c r="CU91" i="2" s="1"/>
  <c r="CU72" i="2"/>
  <c r="DT72" i="2" s="1"/>
  <c r="CV136" i="2"/>
  <c r="CV137" i="2" s="1"/>
  <c r="CU35" i="2"/>
  <c r="DT4" i="2"/>
  <c r="AD136" i="2"/>
  <c r="BT137" i="1"/>
  <c r="BW134" i="1"/>
  <c r="CT134" i="1" s="1"/>
  <c r="BW128" i="1"/>
  <c r="CT128" i="1" s="1"/>
  <c r="DT128" i="1"/>
  <c r="AC129" i="1"/>
  <c r="AZ129" i="1" s="1"/>
  <c r="BA130" i="1"/>
  <c r="DS130" i="1" s="1"/>
  <c r="CX126" i="1"/>
  <c r="BB137" i="1"/>
  <c r="CU124" i="1"/>
  <c r="BV126" i="1"/>
  <c r="X137" i="1"/>
  <c r="DM130" i="1"/>
  <c r="DM136" i="1" s="1"/>
  <c r="DM105" i="1"/>
  <c r="DM126" i="1" s="1"/>
  <c r="CX136" i="1"/>
  <c r="DS57" i="1"/>
  <c r="AC130" i="1"/>
  <c r="AZ130" i="1" s="1"/>
  <c r="BA124" i="1"/>
  <c r="DS106" i="1"/>
  <c r="BW71" i="1"/>
  <c r="CT71" i="1" s="1"/>
  <c r="CU71" i="1"/>
  <c r="DT71" i="1" s="1"/>
  <c r="DT36" i="1"/>
  <c r="DP134" i="1"/>
  <c r="CU134" i="1" s="1"/>
  <c r="DT134" i="1" s="1"/>
  <c r="DP91" i="1"/>
  <c r="CU91" i="1" s="1"/>
  <c r="G126" i="1"/>
  <c r="DR35" i="1"/>
  <c r="AD126" i="1"/>
  <c r="AC35" i="1"/>
  <c r="AZ35" i="1" s="1"/>
  <c r="AC91" i="1"/>
  <c r="AZ91" i="1" s="1"/>
  <c r="AD136" i="1"/>
  <c r="AC105" i="1"/>
  <c r="AZ105" i="1" s="1"/>
  <c r="BX130" i="1"/>
  <c r="BX136" i="1" s="1"/>
  <c r="BC136" i="1"/>
  <c r="CU105" i="1"/>
  <c r="DT105" i="1" s="1"/>
  <c r="CU133" i="1"/>
  <c r="DT133" i="1" s="1"/>
  <c r="AC71" i="1"/>
  <c r="AZ71" i="1" s="1"/>
  <c r="DS71" i="1"/>
  <c r="G136" i="1"/>
  <c r="DR136" i="1" s="1"/>
  <c r="DR128" i="1"/>
  <c r="BP137" i="1"/>
  <c r="CA137" i="1"/>
  <c r="DL137" i="1"/>
  <c r="DS4" i="1"/>
  <c r="AY137" i="1"/>
  <c r="BH136" i="1"/>
  <c r="BH137" i="1" s="1"/>
  <c r="DK126" i="1"/>
  <c r="DK137" i="1" s="1"/>
  <c r="AC134" i="1"/>
  <c r="AZ134" i="1" s="1"/>
  <c r="BA91" i="1"/>
  <c r="DS91" i="1" s="1"/>
  <c r="CU35" i="1"/>
  <c r="DT4" i="1"/>
  <c r="BQ137" i="1"/>
  <c r="BO137" i="1"/>
  <c r="AC124" i="1"/>
  <c r="AZ124" i="1" s="1"/>
  <c r="DT72" i="1"/>
  <c r="BX91" i="1"/>
  <c r="BW72" i="1"/>
  <c r="CT72" i="1" s="1"/>
  <c r="AF137" i="1"/>
  <c r="AC133" i="1"/>
  <c r="AZ133" i="1" s="1"/>
  <c r="DC137" i="1"/>
  <c r="BC126" i="1"/>
  <c r="BB137" i="2" l="1"/>
  <c r="BX136" i="2"/>
  <c r="CW136" i="1"/>
  <c r="CW137" i="1" s="1"/>
  <c r="DT125" i="3"/>
  <c r="BS137" i="2"/>
  <c r="BD137" i="2"/>
  <c r="CV137" i="1"/>
  <c r="DB137" i="2"/>
  <c r="BV137" i="1"/>
  <c r="DT124" i="1"/>
  <c r="BA126" i="1"/>
  <c r="DS126" i="1" s="1"/>
  <c r="DS124" i="1"/>
  <c r="DP126" i="2"/>
  <c r="DP137" i="2" s="1"/>
  <c r="BR137" i="2"/>
  <c r="CT35" i="3"/>
  <c r="AD202" i="3"/>
  <c r="DU35" i="3"/>
  <c r="BW91" i="3"/>
  <c r="CT129" i="3"/>
  <c r="DU130" i="3"/>
  <c r="DM137" i="2"/>
  <c r="CT131" i="3"/>
  <c r="DU132" i="3"/>
  <c r="BC137" i="1"/>
  <c r="CT133" i="3"/>
  <c r="DU134" i="3"/>
  <c r="BW134" i="3"/>
  <c r="DT136" i="3"/>
  <c r="DT142" i="3" s="1"/>
  <c r="DT135" i="3"/>
  <c r="CT132" i="3"/>
  <c r="DU133" i="3"/>
  <c r="BX126" i="3"/>
  <c r="BW126" i="3" s="1"/>
  <c r="DP136" i="1"/>
  <c r="CS146" i="1" s="1"/>
  <c r="CT105" i="3"/>
  <c r="DU105" i="3"/>
  <c r="AD205" i="3"/>
  <c r="CT124" i="3"/>
  <c r="DU124" i="3"/>
  <c r="AD206" i="3"/>
  <c r="CT128" i="3"/>
  <c r="DU129" i="3"/>
  <c r="CT72" i="3"/>
  <c r="DU72" i="3"/>
  <c r="CU132" i="2"/>
  <c r="DT132" i="2" s="1"/>
  <c r="BA136" i="1"/>
  <c r="DS136" i="1" s="1"/>
  <c r="DP136" i="2"/>
  <c r="CS146" i="2" s="1"/>
  <c r="CX137" i="2"/>
  <c r="BV137" i="2"/>
  <c r="CU130" i="2"/>
  <c r="DT130" i="2" s="1"/>
  <c r="DP126" i="1"/>
  <c r="DP137" i="1" s="1"/>
  <c r="CU71" i="2"/>
  <c r="DT71" i="2" s="1"/>
  <c r="BX136" i="3"/>
  <c r="BW136" i="3" s="1"/>
  <c r="BA136" i="3"/>
  <c r="CS146" i="3"/>
  <c r="BA126" i="3"/>
  <c r="CU126" i="3"/>
  <c r="BW130" i="3"/>
  <c r="AC136" i="3"/>
  <c r="AZ136" i="3" s="1"/>
  <c r="AC126" i="3"/>
  <c r="AZ126" i="3" s="1"/>
  <c r="CU130" i="3"/>
  <c r="CU136" i="3" s="1"/>
  <c r="CS137" i="2"/>
  <c r="AD137" i="2"/>
  <c r="AC126" i="2"/>
  <c r="AZ126" i="2" s="1"/>
  <c r="AC136" i="2"/>
  <c r="AZ136" i="2" s="1"/>
  <c r="BW126" i="2"/>
  <c r="BX137" i="2"/>
  <c r="BW91" i="2"/>
  <c r="CT91" i="2" s="1"/>
  <c r="DT91" i="2"/>
  <c r="BA136" i="2"/>
  <c r="DS136" i="2" s="1"/>
  <c r="DS128" i="2"/>
  <c r="BW136" i="2"/>
  <c r="CT136" i="2" s="1"/>
  <c r="DT35" i="2"/>
  <c r="G137" i="2"/>
  <c r="DR126" i="2"/>
  <c r="BA126" i="2"/>
  <c r="AD137" i="1"/>
  <c r="AC126" i="1"/>
  <c r="AZ126" i="1" s="1"/>
  <c r="BW130" i="1"/>
  <c r="CT130" i="1" s="1"/>
  <c r="CX137" i="1"/>
  <c r="BW136" i="1"/>
  <c r="CT136" i="1" s="1"/>
  <c r="DM137" i="1"/>
  <c r="BW91" i="1"/>
  <c r="CT91" i="1" s="1"/>
  <c r="DT91" i="1"/>
  <c r="BX126" i="1"/>
  <c r="AC136" i="1"/>
  <c r="AZ136" i="1" s="1"/>
  <c r="CU130" i="1"/>
  <c r="CU136" i="1" s="1"/>
  <c r="DT136" i="1" s="1"/>
  <c r="CU126" i="1"/>
  <c r="DT35" i="1"/>
  <c r="G137" i="1"/>
  <c r="DR126" i="1"/>
  <c r="BA137" i="1" l="1"/>
  <c r="BA137" i="2"/>
  <c r="CT130" i="3"/>
  <c r="DU131" i="3"/>
  <c r="CT134" i="3"/>
  <c r="DU136" i="3"/>
  <c r="CT136" i="3"/>
  <c r="DU142" i="3"/>
  <c r="AD207" i="3"/>
  <c r="DU125" i="3"/>
  <c r="CT91" i="3"/>
  <c r="DU91" i="3"/>
  <c r="AD204" i="3"/>
  <c r="CU136" i="2"/>
  <c r="DT136" i="2" s="1"/>
  <c r="CU126" i="2"/>
  <c r="DT126" i="2" s="1"/>
  <c r="CT126" i="3"/>
  <c r="CT126" i="2"/>
  <c r="CT137" i="2" s="1"/>
  <c r="BW137" i="2"/>
  <c r="DS126" i="2"/>
  <c r="DT130" i="1"/>
  <c r="BX137" i="1"/>
  <c r="DT126" i="1"/>
  <c r="BW126" i="1"/>
  <c r="CU137" i="1"/>
  <c r="CU137" i="2" l="1"/>
  <c r="CT126" i="1"/>
  <c r="CT137" i="1" s="1"/>
  <c r="BW137" i="1"/>
</calcChain>
</file>

<file path=xl/comments1.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7" authorId="0">
      <text>
        <r>
          <rPr>
            <b/>
            <sz val="9"/>
            <color indexed="81"/>
            <rFont val="Tahoma"/>
            <charset val="1"/>
          </rPr>
          <t>Planeación:</t>
        </r>
        <r>
          <rPr>
            <sz val="9"/>
            <color indexed="81"/>
            <rFont val="Tahoma"/>
            <charset val="1"/>
          </rPr>
          <t xml:space="preserve">
r. vigencia 2017 convenios $619.225.925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2.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7" authorId="0">
      <text>
        <r>
          <rPr>
            <b/>
            <sz val="9"/>
            <color indexed="81"/>
            <rFont val="Tahoma"/>
            <charset val="1"/>
          </rPr>
          <t>Planeación:</t>
        </r>
        <r>
          <rPr>
            <sz val="9"/>
            <color indexed="81"/>
            <rFont val="Tahoma"/>
            <charset val="1"/>
          </rPr>
          <t xml:space="preserve">
r. vigencia 2017 convenios $619.225.925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3.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7" authorId="0">
      <text>
        <r>
          <rPr>
            <b/>
            <sz val="9"/>
            <color indexed="81"/>
            <rFont val="Tahoma"/>
            <charset val="1"/>
          </rPr>
          <t>Planeación:</t>
        </r>
        <r>
          <rPr>
            <sz val="9"/>
            <color indexed="81"/>
            <rFont val="Tahoma"/>
            <charset val="1"/>
          </rPr>
          <t xml:space="preserve">
r. vigencia 2017 convenios $619.225.925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sharedStrings.xml><?xml version="1.0" encoding="utf-8"?>
<sst xmlns="http://schemas.openxmlformats.org/spreadsheetml/2006/main" count="1672" uniqueCount="407">
  <si>
    <t>PLAN DE ACCION 2018</t>
  </si>
  <si>
    <t>FUENTES DE FINANCIACION</t>
  </si>
  <si>
    <t>CDP</t>
  </si>
  <si>
    <t>SALDOS POR FUENTES DE FINANCIACIÓN</t>
  </si>
  <si>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</si>
  <si>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</si>
  <si>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</si>
  <si>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</si>
  <si>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</si>
  <si>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</si>
  <si>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</si>
  <si>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</si>
  <si>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</si>
  <si>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</si>
  <si>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</si>
  <si>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</si>
  <si>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</si>
  <si>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RECURSOS CREE 2017</t>
  </si>
  <si>
    <t>RECURSOS CRÉDITO</t>
  </si>
  <si>
    <t>RENDIMIENTOS FINANCIEROS</t>
  </si>
  <si>
    <t>D. COMPLEMENTARIOS</t>
  </si>
  <si>
    <t>EST.DPTO. NEIVA</t>
  </si>
  <si>
    <t>EST.DPTO. GARZÓN</t>
  </si>
  <si>
    <t>EST.DPTO. PITALITO</t>
  </si>
  <si>
    <t>EST.DPTO. LA PLATA</t>
  </si>
  <si>
    <t>EST. NEIVA</t>
  </si>
  <si>
    <t>EST. GARZÓN</t>
  </si>
  <si>
    <t>EST. PITALITO</t>
  </si>
  <si>
    <t>EST. LA PLATA</t>
  </si>
  <si>
    <t>CONVENIOS</t>
  </si>
  <si>
    <t>IVA</t>
  </si>
  <si>
    <t>RECURSOS PROPIOS</t>
  </si>
  <si>
    <t xml:space="preserve">EXCEDENTES  USCO </t>
  </si>
  <si>
    <t>FTO. BTAR.</t>
  </si>
  <si>
    <t>RECURSOS DOCTORADOS</t>
  </si>
  <si>
    <t>EXCED. FAC.</t>
  </si>
  <si>
    <t>%</t>
  </si>
  <si>
    <t>R. CREE 2017</t>
  </si>
  <si>
    <t>ASIGNADO</t>
  </si>
  <si>
    <t>CD´P+SALDO</t>
  </si>
  <si>
    <t>RP+SALDO</t>
  </si>
  <si>
    <t>FORMACION</t>
  </si>
  <si>
    <t>SF-PY1. Identidad con la Teleología Institucional.</t>
  </si>
  <si>
    <t>SF-PY1.1</t>
  </si>
  <si>
    <t>Actividades de Inducción y Reinducción con docentes, estudiantes y Administrativos para promover el conocimiento de la Teleología.</t>
  </si>
  <si>
    <t>V.ACADEMICA
FACECO
EDUCACIÓN</t>
  </si>
  <si>
    <t>SF-PY1.2</t>
  </si>
  <si>
    <t>Actividades para promover la Apropiación de la teleología Institucional. (Misión, La Visión, el Proyecto Educativo Institucional PEU).</t>
  </si>
  <si>
    <t>V. ACADÉMICA
FACIEN</t>
  </si>
  <si>
    <t>SF-PY1.3</t>
  </si>
  <si>
    <t>Promoción de la historia de las Facultades y de la USCO, portafolio de servicios y oferta académica de pregrado.</t>
  </si>
  <si>
    <t>V.ACADEMICA
FACIEN</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</si>
  <si>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</si>
  <si>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</si>
  <si>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V.ACADEMICA</t>
  </si>
  <si>
    <t>SF-PY1.5</t>
  </si>
  <si>
    <t>Documento propuesta de Programa institucional de fomento para la participación y  la democracia deliberativa. PLAN DE MEJORAMIENTO.</t>
  </si>
  <si>
    <t>SF-PY2. Creación de nueva Oferta Académica en las Sedes.</t>
  </si>
  <si>
    <t>SF-PY2.1</t>
  </si>
  <si>
    <t>Apoyo a la realización de estudios y diseños para la creación de programas de pregrado y postgrados.</t>
  </si>
  <si>
    <t>V.ACADEMICA
FACECO
EDUCACIÓN
FACIEN</t>
  </si>
  <si>
    <t>SF-PY2.2</t>
  </si>
  <si>
    <t xml:space="preserve"> Oferta acadèmica en el postacuerdo en el proceso de paz.</t>
  </si>
  <si>
    <t>SF-PY2.3</t>
  </si>
  <si>
    <t xml:space="preserve"> Escuela de Postgrados</t>
  </si>
  <si>
    <t>SF-PY2.4</t>
  </si>
  <si>
    <t>Escuela de Formación e Innovación Tecnológica.</t>
  </si>
  <si>
    <t>SF-PY2.5</t>
  </si>
  <si>
    <t xml:space="preserve"> Escuela de Educación Virtual</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</si>
  <si>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</si>
  <si>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</si>
  <si>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</si>
  <si>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</si>
  <si>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</si>
  <si>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 xml:space="preserve">
V.ACADEMICA
F. SALUD
F. INGENIERIA
FACECO
F.EDUCACION
FACIEN
</t>
  </si>
  <si>
    <t>SF-PY3.3</t>
  </si>
  <si>
    <t xml:space="preserve"> Interlingua para Docentes.</t>
  </si>
  <si>
    <t>SF-PY3.4</t>
  </si>
  <si>
    <t>Oferta de Cursos Intersemestrales sobre áreas de conocimiento y culturas latinoaméricanas,  formación para la democracia.</t>
  </si>
  <si>
    <t>V.ACADEMICA
SALUD</t>
  </si>
  <si>
    <t>SF-PY3.5</t>
  </si>
  <si>
    <t>Elaboración y presentación del proyecto de reforma del actual instrumento de evaluación docente.  PLAN DE MEJORAMIENTO.</t>
  </si>
  <si>
    <t>SF-PY4.  Autoevaluación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</si>
  <si>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</si>
  <si>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</si>
  <si>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 SALUD
FACECO 
F.EDUCACION
F.C.J.P.</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</si>
  <si>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</si>
  <si>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</si>
  <si>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</si>
  <si>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</si>
  <si>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</si>
  <si>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</si>
  <si>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</si>
  <si>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</si>
  <si>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SF-PY4.6</t>
  </si>
  <si>
    <t>Evaluación de las políticas de equidad de ingreso, permanencia y graduación en la Universidad a la luz de los nuevos lineamientos de la política pública de Inclusión.  PLAN DE MEJORAMIENTO</t>
  </si>
  <si>
    <t>SF-PY4.7</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</si>
  <si>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</si>
  <si>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SF-PY4.8</t>
  </si>
  <si>
    <t>Elaboración y presentación del proyecto de actualización del Estatuto de los Profesores Y Realización de dos eventos para la socialización del Proyecto del Estatuto Docente.  PLAN DE MEJORAMIENTO</t>
  </si>
  <si>
    <t>SF-PY4.9</t>
  </si>
  <si>
    <t xml:space="preserve"> Estudio analitico de la pertinencia y relevancia de los curriculos y planes de estudio por cada uno de los Programas Académicos de pregrado y posgrado de la USCO</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</si>
  <si>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</si>
  <si>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</si>
  <si>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</si>
  <si>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</si>
  <si>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</si>
  <si>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</si>
  <si>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 xml:space="preserve"> Estudio para la definición de necesidades de vinculación de nuevos de profesores de tiempo completo hacia el año 2020 para el cumplimiento de las funciones misionales de la USCO. PLAN MEJORAMIENTO</t>
  </si>
  <si>
    <t>SF-PY6.2</t>
  </si>
  <si>
    <t>Elaboración del estudio analitico para la reformulación de la actual política de relevo generacional. PLAN MEJORAMIENTO</t>
  </si>
  <si>
    <t>VIC. ACADÉMICA
SECRETARÍA GENERAL</t>
  </si>
  <si>
    <t>SF-PY6.3</t>
  </si>
  <si>
    <t>Vinculación de estudiantes en procesos institucionales.</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</si>
  <si>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</si>
  <si>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</si>
  <si>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</si>
  <si>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</si>
  <si>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</si>
  <si>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
FACIEN</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</si>
  <si>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</si>
  <si>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</si>
  <si>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</si>
  <si>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</si>
  <si>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</si>
  <si>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</si>
  <si>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</si>
  <si>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</si>
  <si>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</si>
  <si>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 xml:space="preserve"> Adquisición y renovación de  licencias software Y bases de datos especializadas  para  actividades de investigación.</t>
  </si>
  <si>
    <t>VIPS
FACIEN</t>
  </si>
  <si>
    <t>SI-PY1.3</t>
  </si>
  <si>
    <t>Apoyo a la formación de alto nivel (Maestrías, doctorados, posdoctorados).</t>
  </si>
  <si>
    <t>VIPS
FACECO</t>
  </si>
  <si>
    <t>SI-PY1.4</t>
  </si>
  <si>
    <t>Fortalecimiento de las capacidades investigativas para la acreditación Institucional</t>
  </si>
  <si>
    <t>SI-PY1.5</t>
  </si>
  <si>
    <t>Fortalecimiento  de las capacidades investigativas de grupos de investigación en modalidad Proyectos.</t>
  </si>
  <si>
    <t>SI-PY1.6</t>
  </si>
  <si>
    <t>Proyecto de Investigación Permanencia y Graduación.</t>
  </si>
  <si>
    <t>SI-PY1.7</t>
  </si>
  <si>
    <t xml:space="preserve"> Apoyo a procesos de patentabilidad.</t>
  </si>
  <si>
    <t>SI-PY1.8</t>
  </si>
  <si>
    <t xml:space="preserve"> Diagnóstico de 9 laboratorios y acreditación y/o habilitación de 2 laboratorios especializados para investigación.</t>
  </si>
  <si>
    <t>SI-PY2.  Calidad Académica y formación en Investigación.</t>
  </si>
  <si>
    <t>SI-PY2.1</t>
  </si>
  <si>
    <t>Taller  Carpintería para la investigación con experto en Gestión  y apropiación social del conocimiento.</t>
  </si>
  <si>
    <t>SI-PY2.2</t>
  </si>
  <si>
    <t>Apoyo al desarrollo de los proyectos formulados por los grupos, en el marco del convenio ONDAS.</t>
  </si>
  <si>
    <t xml:space="preserve">VIPS </t>
  </si>
  <si>
    <t>SI-PY2.3</t>
  </si>
  <si>
    <t xml:space="preserve"> Apoyo a la formulación, ejecución y divulgación de eventos académicos, presentación de ponencias en eventos nacionales e internacionales.</t>
  </si>
  <si>
    <t>VIPS 
SALUD
FACECO
F.EDUCACIÓN
F.C.J.P.</t>
  </si>
  <si>
    <t>SI-PY2.4</t>
  </si>
  <si>
    <t>Capacitación y participación de la Facultad de Ciencias Jurídicas y Políticas en eventos de formación.</t>
  </si>
  <si>
    <t>VIPS 
F.C.J.P.</t>
  </si>
  <si>
    <t>SI-PY2.5</t>
  </si>
  <si>
    <t xml:space="preserve"> Apoyo al desarrollo de los Doctorados: Agroindustria y Desarrollo Agricola Sostenible;  Educación y Cultura Ambiental; en Ciencias de la Salud.</t>
  </si>
  <si>
    <t>SI-PY2.6</t>
  </si>
  <si>
    <t>Diseño del documento de Política y estrategia institucional para favorecer la formación investigativa, la investigación formativa y la investigación en sentido estricto.  PLAN DE MEJORAMIENTO</t>
  </si>
  <si>
    <t>VIPS 
FACECO</t>
  </si>
  <si>
    <t>SI-PY2.7</t>
  </si>
  <si>
    <t>Consolidación de grupos de Investigación.</t>
  </si>
  <si>
    <t>VIPS 
SALUD
F. INGENIERÍA
FACECO
F. EDUCACIÓN
FACIEN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</si>
  <si>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</si>
  <si>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</si>
  <si>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</si>
  <si>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</si>
  <si>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</si>
  <si>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 EDUCACIÓN
FACIEN</t>
  </si>
  <si>
    <t>SI-PY3.3</t>
  </si>
  <si>
    <t>Financiar la vinculación de  jóvenes investigadores.</t>
  </si>
  <si>
    <t>SI-PY3.4</t>
  </si>
  <si>
    <t>Capacitación y Desarrollo de talleres para la formación de la investigación.</t>
  </si>
  <si>
    <t>F. SALUD</t>
  </si>
  <si>
    <t>SI-PY3.5</t>
  </si>
  <si>
    <t>Vinculación de jónvenes investigadores en modalidad de médicos rurales.</t>
  </si>
  <si>
    <t>SI-PY4.  Calidad Académica y ejecución de Investigación.</t>
  </si>
  <si>
    <t>SI-PY4.1</t>
  </si>
  <si>
    <t>Financiar proyectos de investigación de convocatorias internas  y externas.</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</si>
  <si>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</si>
  <si>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</si>
  <si>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</si>
  <si>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</si>
  <si>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</si>
  <si>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</si>
  <si>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</si>
  <si>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</si>
  <si>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</si>
  <si>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</si>
  <si>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SI-PY7.  Evaluación, dotación y consolidación de los Centros de Documentación, archivística y bases de datos.</t>
  </si>
  <si>
    <t>SI-PY7.1</t>
  </si>
  <si>
    <t>Estudio que defina el procedimiento que permita la descentralización de los recursos financieros de la VIPS para la dotación y actualización bibliográfica y bases de datos  del  Centro de Información y Documentación.  PLAN MEJORAMIENTO.</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</si>
  <si>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</si>
  <si>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</si>
  <si>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</si>
  <si>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</si>
  <si>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</si>
  <si>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</si>
  <si>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PLAN MEJORAMIENTO.</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</si>
  <si>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</si>
  <si>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</si>
  <si>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</si>
  <si>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artículos científicos. </t>
  </si>
  <si>
    <t>SI-PY9.3</t>
  </si>
  <si>
    <t xml:space="preserve">Evaluación, corrección estilo, diagramación  y publicación de libros en las diferentes modalidades.   </t>
  </si>
  <si>
    <t>SI-PY9.  Articulación y fortalecimiento de las publicaciones Científicas  y Académicas.</t>
  </si>
  <si>
    <t>SI-PY9.4</t>
  </si>
  <si>
    <t>Gestión para la consolidación de revistas científicas instituciones (corrección de estilo, elaboración de abstracs, diseño, diagramación, capacitación a editores y publicación de revistas).</t>
  </si>
  <si>
    <t xml:space="preserve">
VIPS 
SALUD
F. INGENIERÍA
FACECO
F.C.J.P.
</t>
  </si>
  <si>
    <t>SI-PY9.5</t>
  </si>
  <si>
    <t>Apoyo y fortalecimiento a la consolidación de la editorial Surcolombiana( corrección de estilo, diseño, diagramación, capacitación a editores y publicación de libros  institucionales).</t>
  </si>
  <si>
    <t>SI-PY9.6</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</si>
  <si>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</si>
  <si>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TOTAL SUBSISTEMA: DE INVESTIGACIÓN</t>
  </si>
  <si>
    <t>PROYECCION SOCIAL</t>
  </si>
  <si>
    <t>SP-PY1.  Internacionalización Académica Curricular y Administrativa.</t>
  </si>
  <si>
    <t>SP-PY1.1</t>
  </si>
  <si>
    <t>Apoyo a la visibilidad nacional e internacional de la Universidad (movilidad académica de docentes, estudiantes y personal administrativo y expertos invitados, internacionalización de la proyección social.</t>
  </si>
  <si>
    <t>VIPS 
F. SALUD
FACECO
F.EDUCACIÓN
F.C.J.P.
FACIEN</t>
  </si>
  <si>
    <t>SP-PY1.2</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</si>
  <si>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</si>
  <si>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SP-PY1.3</t>
  </si>
  <si>
    <t>Apoyo a los procesos y fortalecimiento de alianzas académico-administrativas entre la Universidad y organismos públicos y privados.</t>
  </si>
  <si>
    <t>VIPS
FACECO
F. EDUCACIÓN</t>
  </si>
  <si>
    <t>SP-PY2.  Regionalización de la USCO</t>
  </si>
  <si>
    <t>SP-PY2.1</t>
  </si>
  <si>
    <t>Apoyo y gestión en acciones, proyectos y eventos para regionalización.</t>
  </si>
  <si>
    <t>SP-PY3. Reformulación y fortalecimiento de las modalidades y formas de Proyección Social.</t>
  </si>
  <si>
    <t>SP-PY3.1</t>
  </si>
  <si>
    <t>Ejecución de Macroproyectos de Proyección social (DESCA, Museo Geológico, Banco de Sangre y Surcopaz)</t>
  </si>
  <si>
    <t>SP-PY3.2</t>
  </si>
  <si>
    <t>Gestión y ejecución de Proyectos solidarios cofinanciados (Convenios).</t>
  </si>
  <si>
    <t>SP-PY3.3</t>
  </si>
  <si>
    <t xml:space="preserve"> Ejecución Banco de Proyectos, convocatoria interna Proyección Social).</t>
  </si>
  <si>
    <t>SP-PY3.4</t>
  </si>
  <si>
    <t>Apoyos logístico a proyectos de responsabilidad social universitaria (POAI Facultades).</t>
  </si>
  <si>
    <t xml:space="preserve">
VIPS 
F. SALUD
F. INGENIERÍA
FACECO
F. EDUCACIÓN
</t>
  </si>
  <si>
    <t>SP-PY3.5</t>
  </si>
  <si>
    <t>Apoyos financieros a la suscripción de convenios interinstitucionales.</t>
  </si>
  <si>
    <t>VIPS
F. SALUD</t>
  </si>
  <si>
    <t>SP-PY3.6</t>
  </si>
  <si>
    <t>Apoyo a la gestión academico-administrativa de la Proyección Social.</t>
  </si>
  <si>
    <t>VIPS 
F. SALUD
F. INGENIERÍA
FACECO
F. EDUCACIÓN
F.C.J.P.</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</si>
  <si>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</si>
  <si>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</si>
  <si>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</si>
  <si>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  Estructuración y desarrollo Unidades de Atención Especializada y de Emprendimiento e Innovación Institucional.</t>
  </si>
  <si>
    <t>SP-PY4.1</t>
  </si>
  <si>
    <t>Implementación y operacionalización de la Unidad de Emprendimiento e Innovación.</t>
  </si>
  <si>
    <t>SP-PY4.2</t>
  </si>
  <si>
    <t xml:space="preserve"> Implementación y operacionalización de la Unidad de Atención Psicológica (USAP).</t>
  </si>
  <si>
    <t>SP-PY5.  Consolidación de la Alianza Estratégica Estado-Universidad-Empresa-Ciudadanía.</t>
  </si>
  <si>
    <t>SP-PY5.1</t>
  </si>
  <si>
    <t>Apoyo para la gestión y ejecución de Proyectos y eventos en el marco de la    Alianza Universidad-Empresa-Estado-Sociedad.</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</si>
  <si>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</si>
  <si>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</si>
  <si>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</si>
  <si>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</si>
  <si>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</si>
  <si>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</si>
  <si>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</si>
  <si>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</si>
  <si>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Talleres y Actividades con participación de la comunidad académica y administrativa para actualizar diagnósticos sobre demandas comunicacionales de la Universidad.</t>
  </si>
  <si>
    <t>SP-PY8.2</t>
  </si>
  <si>
    <t>Fortalecimiento de medios audiovisuales institucionales.</t>
  </si>
  <si>
    <t>SP-PY8.3</t>
  </si>
  <si>
    <t>Elaboración de prospectos, revistas e instructivos-publicidad.</t>
  </si>
  <si>
    <t>VIPS 
F. SALUD
F. INGENIERÍA
F.EDUCACIÓN
F.C.J.P.
FACIEN</t>
  </si>
  <si>
    <t>TOTAL SUBSISTEMA DE PROYECCION SOCIAL</t>
  </si>
  <si>
    <t>BIENESTAR UNIVERSITARIO</t>
  </si>
  <si>
    <t>SB-PY1.   Universidad Saludable.</t>
  </si>
  <si>
    <t>SB-PY1.1</t>
  </si>
  <si>
    <t xml:space="preserve"> Atención apersonas en drogadicción, prostitución y E.T.V.  en las Sedes</t>
  </si>
  <si>
    <t>VIC. ADTIVA.</t>
  </si>
  <si>
    <t>SB-PY1.2</t>
  </si>
  <si>
    <t>USCO saludable.</t>
  </si>
  <si>
    <t>SB-PY1.3</t>
  </si>
  <si>
    <t>Proyecto de Inclusión y atención de la población con diversidad funcional en la USCO.</t>
  </si>
  <si>
    <t>SB-PY2.  Recreación y Deportes con responsabilidad y compromiso.</t>
  </si>
  <si>
    <t>SB-PY2.1</t>
  </si>
  <si>
    <t>Actividades deportivas de todas las Sedes.</t>
  </si>
  <si>
    <t>VIC. ADTIVA.
F. SALUD
FACECO
FACIEN</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</si>
  <si>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</si>
  <si>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</si>
  <si>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</si>
  <si>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</si>
  <si>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</si>
  <si>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</si>
  <si>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VIC. ADTIVA.
F. SALUD
FACECO
F. EDUCACIÓN
F.C.J.P.
FACIEN</t>
  </si>
  <si>
    <t>SB-PY4.2</t>
  </si>
  <si>
    <t>Estudio analítico sobre los programas, proyectos y servicios de Bienestar universitario y su impacto en el clima institucional.  PLAN MEJORAMIENTO.</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</si>
  <si>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</si>
  <si>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</si>
  <si>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</si>
  <si>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</si>
  <si>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</si>
  <si>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SB-PY6.  Promoción de la Permanencia y Graduación estudiantil en la Usco.</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</si>
  <si>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</si>
  <si>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</si>
  <si>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  Prestación de Servicios de Salud.</t>
  </si>
  <si>
    <t>SB-PY7.1</t>
  </si>
  <si>
    <t>Prestación servicio médico a estudiantes en las Sedes.</t>
  </si>
  <si>
    <t>SB-PY7.2</t>
  </si>
  <si>
    <t>Prestación servicio odontológico a estudiantes en las Sedes.</t>
  </si>
  <si>
    <t>SB-PY7.3</t>
  </si>
  <si>
    <t>Prestación servicio Psicológico a estudiantes en las Sedes.</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</si>
  <si>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</si>
  <si>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</si>
  <si>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</si>
  <si>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</si>
  <si>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</si>
  <si>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VIC. ADTIVA.
F. SALUD</t>
  </si>
  <si>
    <t>SA-PY2.a  Construcción y mantenimiento de las Sedes.</t>
  </si>
  <si>
    <t>SA-PY2a.1</t>
  </si>
  <si>
    <t>Construcción de infraestructura física en todas las Sedes.</t>
  </si>
  <si>
    <t>SA-PY2a.2</t>
  </si>
  <si>
    <t>Adecuaciones, mantenimientos y mejoras en infraestructura de todas las sedes.</t>
  </si>
  <si>
    <t>VIC.ADTIVA.
F. SALUD
FACECO
F. EDUCACIÓN
F.C.J.P.
FACIEN</t>
  </si>
  <si>
    <t>SA-PY2.b  Desarrollo, dotación y Mantenimiento de las Sedes.</t>
  </si>
  <si>
    <t>SA-PY2b.1</t>
  </si>
  <si>
    <t>Dotación de equipos, accesorios, reactivos e insumos para  laboratorios de todas las Sedes.</t>
  </si>
  <si>
    <t>VIC.ADTIVA.
F. EDUCACIÓN
FACIEN</t>
  </si>
  <si>
    <t>SA-PY2b.2</t>
  </si>
  <si>
    <t>Dotación de muebles y equipos para aulas y oficinas de todas las Sedes.</t>
  </si>
  <si>
    <t>VIC.ADTIVA.
F. SALUD 
FACECO
F.EDUCACIÓN
F.C.J.P.
FACIEN</t>
  </si>
  <si>
    <t>SA-PY2b.3</t>
  </si>
  <si>
    <t>Adquisición bibliografía y bases de datos.</t>
  </si>
  <si>
    <t>VIC.ADTIVA.
F. SALUD
F. INGENIERÍA
FACECO
F. EDUCACIÓN
F.C.J.P.
FACIEN</t>
  </si>
  <si>
    <t>SA-PY2b.4</t>
  </si>
  <si>
    <t xml:space="preserve"> Mantenimiento de Equipos de Laboratorio,  Muebles, accesorios y equipos de Oficina de todas las sedes.</t>
  </si>
  <si>
    <t>VIC.ADTIVA.
F. SALUD
F. INGENIERÍA
FACECO
F. EDUCACIÓN
F.C.J.P.</t>
  </si>
  <si>
    <t>SA-PY2b.5</t>
  </si>
  <si>
    <t>Dotación de elementos de aseo y cafetería.</t>
  </si>
  <si>
    <t xml:space="preserve">
F. SALUD
FACECO
F.EDUCACIÓN
FACIEN
</t>
  </si>
  <si>
    <t>SA-PY2b.6</t>
  </si>
  <si>
    <t>Dotación, renovación de Software y licencias.</t>
  </si>
  <si>
    <t>VIC. ADTIVA.         F. SALUD
FACECO</t>
  </si>
  <si>
    <t>SA-PY2b.7</t>
  </si>
  <si>
    <t>Contratación personal para mantenimiento CTIC.</t>
  </si>
  <si>
    <t>VIC.ADTIVA.</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</si>
  <si>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</si>
  <si>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</si>
  <si>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</si>
  <si>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</si>
  <si>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</si>
  <si>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</si>
  <si>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</si>
  <si>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 xml:space="preserve"> Afiliación y Auditoría de seguimiento de la Certificación ISO 9001:2015 NTCGP 1000:2009, ISO 14001:2004 .</t>
  </si>
  <si>
    <t>SA-PY3.4</t>
  </si>
  <si>
    <t xml:space="preserve"> Gestión de la estructura academico-administrativa y financiera.</t>
  </si>
  <si>
    <t>SA-PY3.5</t>
  </si>
  <si>
    <t xml:space="preserve"> Promoción de la cultura de la autoevaluación y la autorregulación en la comunidad universitaria. PLAN DE MEJORAMIENTO.</t>
  </si>
  <si>
    <t>RECTORÍA
ACREDITACIÓN INSTITUCIONAL</t>
  </si>
  <si>
    <t>SA-PY3.6</t>
  </si>
  <si>
    <t>Gestión de Seguridad y Salud en el Trabajo.</t>
  </si>
  <si>
    <t>RECTORÍA</t>
  </si>
  <si>
    <t>SA-PY5.  Reestructuración Organizacional académica y administrativa.</t>
  </si>
  <si>
    <t>SA-PY5.1</t>
  </si>
  <si>
    <t>Elaboración de estudio de factibilidad ténico-financiero de la modernización académico administrativa. PLAN DE MEJORAMIENTO.</t>
  </si>
  <si>
    <t>VIC. ADTIVA.
SECRETARÍA GENERAL</t>
  </si>
  <si>
    <t>SA-PY7. Formación y Capacitación al Personal Administrativo y Operativo.</t>
  </si>
  <si>
    <t>SA-PY7.1</t>
  </si>
  <si>
    <t>Ejecución Plan de Capacitación para el personal Administrativo y de Trabajadores Oficiales. PLAN DE MEJORAMIENTO.</t>
  </si>
  <si>
    <t>VIC.ADTIVA.
F. SALUD
F. EDUCACIÓN</t>
  </si>
  <si>
    <t>TOTAL SUBSISTEMA ADMINISTRATIVO</t>
  </si>
  <si>
    <t>TOTALES</t>
  </si>
  <si>
    <t>CONSTRUCCIONES</t>
  </si>
  <si>
    <t>ADQUISICION EQUIPOS</t>
  </si>
  <si>
    <t>CAPACITACION</t>
  </si>
  <si>
    <t>INVESTIGACIONES</t>
  </si>
  <si>
    <t>PLANEACION</t>
  </si>
  <si>
    <t>EXTENSION</t>
  </si>
  <si>
    <t>PROYECTOS INSTITUCIONALES-SISTEMA GENERAL DE REGALIAS</t>
  </si>
  <si>
    <t>520-2</t>
  </si>
  <si>
    <t>TOTAL PLAN DE ACCION 2018</t>
  </si>
  <si>
    <t>EJECUCIÓN EN CDP</t>
  </si>
  <si>
    <t>$</t>
  </si>
  <si>
    <t>SALDOS POR EJECUTAR EN CDP</t>
  </si>
  <si>
    <t>EJECUCIÓN EN RP</t>
  </si>
  <si>
    <t>SALDOS POR EJECUTAR  R.P.</t>
  </si>
  <si>
    <t xml:space="preserve">  ASIGNADO</t>
  </si>
  <si>
    <t>EJECUTADO</t>
  </si>
  <si>
    <t>%  EJECUCIÓN</t>
  </si>
  <si>
    <t>S. FORMACIÓN</t>
  </si>
  <si>
    <t>S. INVESTIGACIÓN</t>
  </si>
  <si>
    <t>S. PROYECCIÓN SOCIAL</t>
  </si>
  <si>
    <t>S. BIENESTAR UNIVERSITARIO</t>
  </si>
  <si>
    <t>S. ADMINISTRATIVO</t>
  </si>
  <si>
    <t>CONSTRUCCIÓN</t>
  </si>
  <si>
    <t>DOTACIÓN</t>
  </si>
  <si>
    <t>CAPACITACIÓN</t>
  </si>
  <si>
    <t>INVESTIGACIÓN</t>
  </si>
  <si>
    <t>PLANEACIÓN</t>
  </si>
  <si>
    <t>EXTENSIÓN</t>
  </si>
  <si>
    <t>COMPARATIVO DE EJECUCION  POR SUBSISTEMA</t>
  </si>
  <si>
    <t>OCTUBRE</t>
  </si>
  <si>
    <t>DIFERENCIA</t>
  </si>
  <si>
    <t>MARZO</t>
  </si>
  <si>
    <t>MAYO</t>
  </si>
  <si>
    <t>PROY. SOCIAL</t>
  </si>
  <si>
    <t>BIENESTAR</t>
  </si>
  <si>
    <t>EJECUCIÓN  TOTAL</t>
  </si>
  <si>
    <t>R. EJECUTADOS ACUMADOS A SEPTIEMBRE</t>
  </si>
  <si>
    <t>R. EJECUTADOS MES DE OCTUBRE</t>
  </si>
  <si>
    <t>TOTAL EJECUCIÓN ACUMULADA A OCTUBRE</t>
  </si>
  <si>
    <t>% DE EJECUCIÓN ACUMULADA A OCTUBRE</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</si>
</sst>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 ;[Red]\-#,##0\ "/>
    <numFmt numFmtId="165" formatCode="&quot;$&quot;\ #,##0"/>
    <numFmt numFmtId="166" formatCode="&quot;$&quot;\ #,##0;[Red]\(&quot;$&quot;\ #,##0\)"/>
    <numFmt numFmtId="167" formatCode="_-* #,##0.00\ [$€]_-;\-* #,##0.00\ [$€]_-;_-* &quot;-&quot;??\ [$€]_-;_-@_-"/>
    <numFmt numFmtId="168" formatCode="#,##0_ ;[Red]\-#,##0\ "/>
    <numFmt numFmtId="169" formatCode="_ * #,##0.00_ ;_ * \-#,##0.00_ ;_ * &quot;-&quot;??_ ;_ @_ "/>
  </numFmts>
  <fonts count="29" x14ac:knownFonts="1">
    <font>
      <sz val="11"/>
      <color theme="1"/>
      <name val="Calibri"/>
      <family val="2"/>
      <scheme val="minor"/>
    </font>
    <font>
      <b/>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sz val="12"/>
      <name val="Arial"/>
      <family val="2"/>
    </font>
    <font>
      <b/>
      <sz val="9"/>
      <color indexed="81"/>
      <name val="Tahoma"/>
      <family val="2"/>
    </font>
    <font>
      <sz val="9"/>
      <color indexed="81"/>
      <name val="Tahoma"/>
      <family val="2"/>
    </font>
    <font>
      <b/>
      <sz val="9"/>
      <color indexed="81"/>
      <name val="Tahoma"/>
      <charset val="1"/>
    </font>
    <font>
      <sz val="9"/>
      <color indexed="81"/>
      <name val="Tahoma"/>
      <charset val="1"/>
    </font>
    <font>
      <sz val="12"/>
      <color theme="1"/>
      <name val="Tahoma"/>
      <family val="2"/>
    </font>
    <font>
      <sz val="11"/>
      <color rgb="FF000000"/>
      <name val="Calibri"/>
      <family val="2"/>
      <charset val="1"/>
    </font>
    <font>
      <sz val="10"/>
      <name val="Arial"/>
      <family val="2"/>
      <charset val="1"/>
    </font>
    <font>
      <b/>
      <sz val="12"/>
      <name val="Calibri"/>
      <family val="2"/>
      <scheme val="minor"/>
    </font>
    <font>
      <b/>
      <sz val="11"/>
      <name val="Calibri"/>
      <family val="2"/>
      <scheme val="minor"/>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4">
    <xf numFmtId="0" fontId="0" fillId="0" borderId="0"/>
    <xf numFmtId="0" fontId="10" fillId="0" borderId="0"/>
    <xf numFmtId="0" fontId="24" fillId="2" borderId="0" applyNumberFormat="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0" fontId="10" fillId="0" borderId="0"/>
    <xf numFmtId="0" fontId="10" fillId="0" borderId="0"/>
    <xf numFmtId="0" fontId="10" fillId="0" borderId="0"/>
    <xf numFmtId="0" fontId="25" fillId="0" borderId="0"/>
    <xf numFmtId="0" fontId="26" fillId="0" borderId="0"/>
  </cellStyleXfs>
  <cellXfs count="295">
    <xf numFmtId="0" fontId="0" fillId="0" borderId="0" xfId="0"/>
    <xf numFmtId="0" fontId="4" fillId="3" borderId="4" xfId="0" applyFont="1" applyFill="1" applyBorder="1" applyAlignment="1">
      <alignment vertical="center" wrapText="1"/>
    </xf>
    <xf numFmtId="0" fontId="4" fillId="3" borderId="4" xfId="0" applyFont="1" applyFill="1" applyBorder="1" applyAlignment="1">
      <alignment wrapText="1"/>
    </xf>
    <xf numFmtId="0" fontId="0" fillId="3" borderId="8" xfId="0" applyFill="1" applyBorder="1" applyAlignment="1">
      <alignment wrapText="1"/>
    </xf>
    <xf numFmtId="0" fontId="4" fillId="5" borderId="9" xfId="0" applyFont="1" applyFill="1" applyBorder="1" applyAlignment="1">
      <alignment vertical="center" wrapText="1"/>
    </xf>
    <xf numFmtId="0" fontId="0" fillId="6" borderId="9" xfId="0" applyFill="1" applyBorder="1" applyAlignment="1">
      <alignment wrapText="1"/>
    </xf>
    <xf numFmtId="0" fontId="0" fillId="6" borderId="9" xfId="0" applyFill="1" applyBorder="1" applyAlignment="1">
      <alignment vertical="center" wrapText="1"/>
    </xf>
    <xf numFmtId="0" fontId="4" fillId="5" borderId="5" xfId="0" applyFont="1" applyFill="1" applyBorder="1" applyAlignment="1">
      <alignment vertical="center" wrapText="1"/>
    </xf>
    <xf numFmtId="0" fontId="0" fillId="5" borderId="2" xfId="0" applyFill="1" applyBorder="1" applyAlignment="1">
      <alignment vertical="center" wrapText="1"/>
    </xf>
    <xf numFmtId="0" fontId="5" fillId="6" borderId="9"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7" fillId="6" borderId="9" xfId="0" applyFont="1" applyFill="1" applyBorder="1" applyAlignment="1">
      <alignment horizontal="center" vertical="center"/>
    </xf>
    <xf numFmtId="0" fontId="5" fillId="0" borderId="0" xfId="0" applyFont="1"/>
    <xf numFmtId="0" fontId="0" fillId="0" borderId="10" xfId="0" applyBorder="1" applyAlignment="1">
      <alignment vertical="center" textRotation="255"/>
    </xf>
    <xf numFmtId="0" fontId="6" fillId="0" borderId="9" xfId="0" applyFont="1" applyBorder="1" applyAlignment="1">
      <alignment horizontal="center" vertical="center" wrapText="1"/>
    </xf>
    <xf numFmtId="0" fontId="8" fillId="0" borderId="9" xfId="0" applyFont="1" applyFill="1" applyBorder="1" applyAlignment="1">
      <alignment vertical="center" wrapText="1"/>
    </xf>
    <xf numFmtId="0" fontId="8" fillId="0" borderId="9" xfId="0" applyFont="1" applyFill="1" applyBorder="1" applyAlignment="1">
      <alignment horizontal="center" vertical="center" wrapText="1"/>
    </xf>
    <xf numFmtId="3" fontId="9" fillId="0" borderId="9" xfId="0" applyNumberFormat="1" applyFont="1" applyFill="1" applyBorder="1" applyAlignment="1">
      <alignment horizontal="center" vertical="center" wrapText="1"/>
    </xf>
    <xf numFmtId="3" fontId="10" fillId="3" borderId="9" xfId="0" applyNumberFormat="1" applyFont="1" applyFill="1" applyBorder="1" applyAlignment="1">
      <alignment horizontal="right" vertical="center" wrapText="1"/>
    </xf>
    <xf numFmtId="10" fontId="11" fillId="0" borderId="9" xfId="0" applyNumberFormat="1" applyFont="1" applyBorder="1" applyAlignment="1">
      <alignment horizontal="center" vertical="center"/>
    </xf>
    <xf numFmtId="3" fontId="12" fillId="0" borderId="3" xfId="0" applyNumberFormat="1" applyFont="1" applyFill="1" applyBorder="1" applyAlignment="1">
      <alignment horizontal="right" vertical="center" wrapText="1"/>
    </xf>
    <xf numFmtId="3" fontId="10" fillId="3" borderId="3" xfId="0" applyNumberFormat="1" applyFont="1" applyFill="1" applyBorder="1" applyAlignment="1">
      <alignment horizontal="right" vertical="center" wrapText="1"/>
    </xf>
    <xf numFmtId="3" fontId="12" fillId="0" borderId="9" xfId="0" applyNumberFormat="1" applyFont="1" applyFill="1" applyBorder="1" applyAlignment="1">
      <alignment horizontal="right" vertical="center" wrapText="1"/>
    </xf>
    <xf numFmtId="3" fontId="0" fillId="0" borderId="0" xfId="0" applyNumberFormat="1" applyAlignment="1">
      <alignment vertical="center"/>
    </xf>
    <xf numFmtId="0" fontId="0" fillId="0" borderId="12" xfId="0" applyBorder="1" applyAlignment="1">
      <alignment vertical="center" textRotation="255"/>
    </xf>
    <xf numFmtId="0" fontId="8" fillId="3" borderId="9" xfId="0" applyFont="1" applyFill="1" applyBorder="1" applyAlignment="1">
      <alignment vertical="center" wrapText="1"/>
    </xf>
    <xf numFmtId="0" fontId="12" fillId="0" borderId="9" xfId="0" applyFont="1" applyBorder="1" applyAlignment="1">
      <alignment horizontal="center" vertical="center" wrapText="1"/>
    </xf>
    <xf numFmtId="3" fontId="9" fillId="0" borderId="9" xfId="0" applyNumberFormat="1" applyFont="1" applyFill="1" applyBorder="1" applyAlignment="1">
      <alignment horizontal="center" wrapText="1"/>
    </xf>
    <xf numFmtId="3" fontId="12" fillId="3" borderId="9" xfId="0" applyNumberFormat="1" applyFont="1" applyFill="1" applyBorder="1" applyAlignment="1">
      <alignment horizontal="right" vertical="center" wrapText="1"/>
    </xf>
    <xf numFmtId="0" fontId="0" fillId="0" borderId="9" xfId="0" applyFont="1" applyBorder="1" applyAlignment="1">
      <alignment horizontal="left" vertical="top" wrapText="1"/>
    </xf>
    <xf numFmtId="3" fontId="9" fillId="3" borderId="9" xfId="0" applyNumberFormat="1" applyFont="1" applyFill="1" applyBorder="1" applyAlignment="1">
      <alignment horizontal="center" vertical="center" wrapText="1"/>
    </xf>
    <xf numFmtId="3" fontId="0" fillId="0" borderId="0" xfId="0" applyNumberFormat="1"/>
    <xf numFmtId="0" fontId="0" fillId="0" borderId="9" xfId="0" applyFont="1" applyBorder="1" applyAlignment="1">
      <alignment vertical="top" wrapText="1"/>
    </xf>
    <xf numFmtId="0" fontId="0" fillId="0" borderId="11" xfId="0" applyBorder="1" applyAlignment="1">
      <alignment vertical="center" textRotation="255"/>
    </xf>
    <xf numFmtId="3" fontId="10" fillId="3" borderId="10" xfId="0" applyNumberFormat="1" applyFont="1" applyFill="1" applyBorder="1" applyAlignment="1">
      <alignment horizontal="right" vertical="center" wrapText="1"/>
    </xf>
    <xf numFmtId="0" fontId="0" fillId="7" borderId="9" xfId="0" applyFill="1" applyBorder="1" applyAlignment="1">
      <alignment textRotation="255"/>
    </xf>
    <xf numFmtId="3" fontId="9" fillId="7" borderId="10" xfId="0" applyNumberFormat="1" applyFont="1" applyFill="1" applyBorder="1" applyAlignment="1">
      <alignment horizontal="center" vertical="center" wrapText="1"/>
    </xf>
    <xf numFmtId="3" fontId="14" fillId="7" borderId="10" xfId="0" applyNumberFormat="1" applyFont="1" applyFill="1" applyBorder="1" applyAlignment="1">
      <alignment vertical="center" wrapText="1"/>
    </xf>
    <xf numFmtId="10" fontId="11" fillId="7" borderId="14" xfId="0" applyNumberFormat="1" applyFont="1" applyFill="1" applyBorder="1" applyAlignment="1">
      <alignment horizontal="center" vertical="center"/>
    </xf>
    <xf numFmtId="3" fontId="8" fillId="7" borderId="14" xfId="0" applyNumberFormat="1" applyFont="1" applyFill="1" applyBorder="1" applyAlignment="1">
      <alignment vertical="center" wrapText="1"/>
    </xf>
    <xf numFmtId="0" fontId="0" fillId="3" borderId="0" xfId="0" applyFill="1"/>
    <xf numFmtId="3" fontId="0" fillId="3" borderId="0" xfId="0" applyNumberFormat="1" applyFill="1"/>
    <xf numFmtId="10" fontId="11" fillId="0" borderId="11" xfId="0" applyNumberFormat="1" applyFont="1" applyBorder="1" applyAlignment="1">
      <alignment horizontal="center" vertical="center"/>
    </xf>
    <xf numFmtId="3" fontId="10" fillId="3" borderId="11" xfId="0" applyNumberFormat="1" applyFont="1" applyFill="1" applyBorder="1" applyAlignment="1">
      <alignment horizontal="right" vertical="center" wrapText="1"/>
    </xf>
    <xf numFmtId="0" fontId="6" fillId="3" borderId="9"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0" fillId="0" borderId="9" xfId="0" applyBorder="1"/>
    <xf numFmtId="0" fontId="0" fillId="3" borderId="9" xfId="0" applyFill="1" applyBorder="1"/>
    <xf numFmtId="3" fontId="10" fillId="5" borderId="9" xfId="0" applyNumberFormat="1" applyFont="1" applyFill="1" applyBorder="1" applyAlignment="1">
      <alignment horizontal="right" vertical="center" wrapText="1"/>
    </xf>
    <xf numFmtId="0" fontId="8" fillId="0" borderId="9" xfId="0" applyFont="1" applyFill="1" applyBorder="1" applyAlignment="1">
      <alignment horizontal="left" vertical="top" wrapText="1"/>
    </xf>
    <xf numFmtId="0" fontId="8" fillId="0" borderId="9" xfId="0" applyFont="1" applyFill="1" applyBorder="1" applyAlignment="1">
      <alignment vertical="top" wrapText="1"/>
    </xf>
    <xf numFmtId="0" fontId="0" fillId="0" borderId="12" xfId="0" applyBorder="1" applyAlignment="1">
      <alignment horizontal="center" vertical="center" textRotation="255"/>
    </xf>
    <xf numFmtId="0" fontId="8" fillId="0" borderId="9" xfId="0" applyFont="1" applyFill="1" applyBorder="1" applyAlignment="1">
      <alignment horizontal="left" vertical="center" wrapText="1"/>
    </xf>
    <xf numFmtId="0" fontId="0" fillId="7" borderId="9" xfId="0" applyFill="1" applyBorder="1" applyAlignment="1"/>
    <xf numFmtId="3" fontId="9" fillId="7" borderId="14" xfId="0" applyNumberFormat="1" applyFont="1" applyFill="1" applyBorder="1" applyAlignment="1">
      <alignment horizontal="center" vertical="center" wrapText="1"/>
    </xf>
    <xf numFmtId="3" fontId="14" fillId="7" borderId="14" xfId="0" applyNumberFormat="1" applyFont="1" applyFill="1" applyBorder="1" applyAlignment="1">
      <alignment horizontal="right" vertical="center" wrapText="1"/>
    </xf>
    <xf numFmtId="10" fontId="11" fillId="7" borderId="9" xfId="0" applyNumberFormat="1" applyFont="1" applyFill="1" applyBorder="1" applyAlignment="1">
      <alignment horizontal="center" vertical="center"/>
    </xf>
    <xf numFmtId="0" fontId="12" fillId="0" borderId="11" xfId="0" applyFont="1" applyBorder="1" applyAlignment="1">
      <alignment horizontal="center" vertical="center" wrapText="1"/>
    </xf>
    <xf numFmtId="0" fontId="8" fillId="0" borderId="11" xfId="0" applyFont="1" applyFill="1" applyBorder="1" applyAlignment="1">
      <alignment vertical="center" wrapText="1"/>
    </xf>
    <xf numFmtId="0" fontId="8" fillId="0" borderId="11" xfId="0" applyFont="1" applyFill="1" applyBorder="1" applyAlignment="1">
      <alignment horizontal="center" vertical="center" wrapText="1"/>
    </xf>
    <xf numFmtId="3" fontId="9" fillId="0" borderId="11" xfId="0" applyNumberFormat="1" applyFont="1" applyFill="1" applyBorder="1" applyAlignment="1">
      <alignment horizontal="center" vertical="center" wrapText="1"/>
    </xf>
    <xf numFmtId="0" fontId="0" fillId="0" borderId="12" xfId="0" applyBorder="1" applyAlignment="1">
      <alignment horizontal="center" vertical="center" textRotation="255" wrapText="1"/>
    </xf>
    <xf numFmtId="0" fontId="8" fillId="0" borderId="10" xfId="0" applyFont="1" applyFill="1" applyBorder="1" applyAlignment="1">
      <alignment horizontal="left" vertical="center" wrapText="1"/>
    </xf>
    <xf numFmtId="0" fontId="8" fillId="0" borderId="10" xfId="0" applyFont="1" applyFill="1" applyBorder="1" applyAlignment="1">
      <alignment horizontal="left" vertical="top" wrapText="1"/>
    </xf>
    <xf numFmtId="3" fontId="9" fillId="0" borderId="10" xfId="0" applyNumberFormat="1" applyFont="1" applyFill="1" applyBorder="1" applyAlignment="1">
      <alignment horizontal="center" vertical="center" wrapText="1"/>
    </xf>
    <xf numFmtId="3" fontId="12" fillId="3" borderId="11" xfId="0" applyNumberFormat="1" applyFont="1" applyFill="1" applyBorder="1" applyAlignment="1">
      <alignment horizontal="right" vertical="center" wrapText="1"/>
    </xf>
    <xf numFmtId="3" fontId="12" fillId="3" borderId="9" xfId="0" applyNumberFormat="1" applyFont="1" applyFill="1" applyBorder="1" applyAlignment="1">
      <alignment horizontal="center" vertical="center" wrapText="1"/>
    </xf>
    <xf numFmtId="0" fontId="8" fillId="0" borderId="10" xfId="0" applyFont="1" applyFill="1" applyBorder="1" applyAlignment="1">
      <alignment vertical="top" wrapText="1"/>
    </xf>
    <xf numFmtId="0" fontId="12" fillId="0" borderId="10" xfId="0" applyFont="1" applyFill="1" applyBorder="1" applyAlignment="1">
      <alignment horizontal="center" vertical="center" wrapText="1"/>
    </xf>
    <xf numFmtId="0" fontId="8" fillId="0" borderId="10" xfId="0" applyFont="1" applyFill="1" applyBorder="1" applyAlignment="1">
      <alignment horizontal="center" vertical="center" wrapText="1"/>
    </xf>
    <xf numFmtId="3" fontId="10" fillId="0" borderId="9" xfId="0" applyNumberFormat="1" applyFont="1" applyFill="1" applyBorder="1" applyAlignment="1">
      <alignment horizontal="right" vertical="center" wrapText="1"/>
    </xf>
    <xf numFmtId="10" fontId="11" fillId="0" borderId="9" xfId="0" applyNumberFormat="1" applyFont="1" applyFill="1" applyBorder="1" applyAlignment="1">
      <alignment horizontal="center" vertical="center"/>
    </xf>
    <xf numFmtId="0" fontId="0" fillId="0" borderId="0" xfId="0" applyFill="1"/>
    <xf numFmtId="3" fontId="10" fillId="0" borderId="11" xfId="0" applyNumberFormat="1" applyFont="1" applyFill="1" applyBorder="1" applyAlignment="1">
      <alignment horizontal="right" vertical="center" wrapText="1"/>
    </xf>
    <xf numFmtId="0" fontId="12" fillId="3" borderId="9" xfId="0" applyFont="1" applyFill="1" applyBorder="1" applyAlignment="1">
      <alignment horizontal="center" vertical="center" wrapText="1"/>
    </xf>
    <xf numFmtId="3" fontId="12" fillId="3" borderId="10" xfId="0" applyNumberFormat="1" applyFont="1" applyFill="1" applyBorder="1" applyAlignment="1">
      <alignment horizontal="right" vertical="center" wrapText="1"/>
    </xf>
    <xf numFmtId="3" fontId="10" fillId="3" borderId="12" xfId="0" applyNumberFormat="1" applyFont="1" applyFill="1" applyBorder="1" applyAlignment="1">
      <alignment horizontal="right" vertical="center" wrapText="1"/>
    </xf>
    <xf numFmtId="3" fontId="12" fillId="3" borderId="12" xfId="0" applyNumberFormat="1" applyFont="1" applyFill="1" applyBorder="1" applyAlignment="1">
      <alignment horizontal="right" vertical="center" wrapText="1"/>
    </xf>
    <xf numFmtId="3" fontId="12" fillId="0" borderId="10" xfId="0" applyNumberFormat="1" applyFont="1" applyFill="1" applyBorder="1" applyAlignment="1">
      <alignment horizontal="right" vertical="center" wrapText="1"/>
    </xf>
    <xf numFmtId="0" fontId="0" fillId="7" borderId="9" xfId="0" applyFill="1" applyBorder="1"/>
    <xf numFmtId="3" fontId="10" fillId="7" borderId="14" xfId="0" applyNumberFormat="1" applyFont="1" applyFill="1" applyBorder="1" applyAlignment="1">
      <alignment horizontal="right" vertical="center" wrapText="1"/>
    </xf>
    <xf numFmtId="0" fontId="6" fillId="3" borderId="10" xfId="0" applyFont="1" applyFill="1" applyBorder="1" applyAlignment="1">
      <alignment horizontal="center" vertical="center" wrapText="1"/>
    </xf>
    <xf numFmtId="3" fontId="0" fillId="5" borderId="0" xfId="0" applyNumberFormat="1" applyFill="1" applyAlignment="1">
      <alignment vertical="center"/>
    </xf>
    <xf numFmtId="0" fontId="0" fillId="3" borderId="9" xfId="0" applyFill="1" applyBorder="1" applyAlignment="1">
      <alignment horizontal="center" vertical="center" textRotation="255"/>
    </xf>
    <xf numFmtId="0" fontId="8" fillId="0" borderId="13" xfId="0" applyFont="1" applyFill="1" applyBorder="1" applyAlignment="1">
      <alignment vertical="center" wrapText="1"/>
    </xf>
    <xf numFmtId="0" fontId="8" fillId="0" borderId="19" xfId="0" applyFont="1" applyFill="1" applyBorder="1" applyAlignment="1">
      <alignment horizontal="left" vertical="center" wrapText="1"/>
    </xf>
    <xf numFmtId="0" fontId="9" fillId="3" borderId="9"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8" fillId="0" borderId="10" xfId="0" applyFont="1" applyFill="1" applyBorder="1" applyAlignment="1">
      <alignment vertical="center" wrapText="1"/>
    </xf>
    <xf numFmtId="0" fontId="8" fillId="0" borderId="11" xfId="0" applyFont="1" applyFill="1" applyBorder="1" applyAlignment="1">
      <alignment horizontal="left" vertical="center" wrapText="1"/>
    </xf>
    <xf numFmtId="0" fontId="0" fillId="7" borderId="14" xfId="0" applyFill="1" applyBorder="1"/>
    <xf numFmtId="0" fontId="6" fillId="7" borderId="16" xfId="0" applyFont="1" applyFill="1" applyBorder="1" applyAlignment="1">
      <alignment horizontal="center" vertical="center" wrapText="1"/>
    </xf>
    <xf numFmtId="0" fontId="6" fillId="7" borderId="17" xfId="0" applyFont="1" applyFill="1" applyBorder="1" applyAlignment="1">
      <alignment horizontal="center" vertical="center" wrapText="1"/>
    </xf>
    <xf numFmtId="0" fontId="6" fillId="3" borderId="6" xfId="0" applyFont="1" applyFill="1" applyBorder="1" applyAlignment="1">
      <alignment horizontal="center" vertical="center" wrapText="1"/>
    </xf>
    <xf numFmtId="3" fontId="18" fillId="3" borderId="6" xfId="0" applyNumberFormat="1" applyFont="1" applyFill="1" applyBorder="1" applyAlignment="1">
      <alignment horizontal="right" vertical="center" wrapText="1"/>
    </xf>
    <xf numFmtId="3" fontId="18" fillId="3" borderId="11" xfId="0" applyNumberFormat="1" applyFont="1" applyFill="1" applyBorder="1" applyAlignment="1">
      <alignment horizontal="right" vertical="center" wrapText="1"/>
    </xf>
    <xf numFmtId="3" fontId="12" fillId="3" borderId="6"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2" fillId="0" borderId="11" xfId="0" applyNumberFormat="1" applyFont="1" applyFill="1" applyBorder="1" applyAlignment="1">
      <alignment horizontal="right" vertical="center" wrapText="1"/>
    </xf>
    <xf numFmtId="3" fontId="12"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9" xfId="0" applyNumberFormat="1" applyBorder="1" applyAlignment="1">
      <alignment horizontal="center" vertical="center"/>
    </xf>
    <xf numFmtId="10" fontId="8" fillId="0" borderId="9" xfId="0" applyNumberFormat="1" applyFont="1" applyBorder="1" applyAlignment="1">
      <alignment horizontal="center" vertical="center"/>
    </xf>
    <xf numFmtId="0" fontId="6" fillId="3" borderId="2" xfId="0" applyFont="1" applyFill="1" applyBorder="1" applyAlignment="1">
      <alignment vertical="center" wrapText="1"/>
    </xf>
    <xf numFmtId="0" fontId="0" fillId="3" borderId="2" xfId="0" applyFill="1" applyBorder="1"/>
    <xf numFmtId="3" fontId="8" fillId="0" borderId="2" xfId="0" applyNumberFormat="1" applyFont="1" applyFill="1" applyBorder="1"/>
    <xf numFmtId="3" fontId="8" fillId="0" borderId="9" xfId="0" applyNumberFormat="1" applyFont="1" applyFill="1" applyBorder="1"/>
    <xf numFmtId="3" fontId="6" fillId="3" borderId="2"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2" xfId="0" applyFill="1" applyBorder="1"/>
    <xf numFmtId="164" fontId="6" fillId="3" borderId="2" xfId="0" applyNumberFormat="1" applyFont="1" applyFill="1" applyBorder="1" applyAlignment="1">
      <alignment horizontal="right" vertical="center" wrapText="1"/>
    </xf>
    <xf numFmtId="0" fontId="8" fillId="0" borderId="1" xfId="0" applyFont="1" applyFill="1" applyBorder="1"/>
    <xf numFmtId="0" fontId="8" fillId="0" borderId="2" xfId="0" applyFont="1" applyFill="1" applyBorder="1"/>
    <xf numFmtId="0" fontId="0" fillId="0" borderId="9" xfId="0" applyFill="1" applyBorder="1"/>
    <xf numFmtId="3" fontId="6" fillId="0" borderId="9" xfId="0" applyNumberFormat="1" applyFont="1" applyBorder="1" applyAlignment="1">
      <alignment horizontal="right" wrapText="1"/>
    </xf>
    <xf numFmtId="0" fontId="6" fillId="0" borderId="9" xfId="0" applyFont="1" applyBorder="1" applyAlignment="1">
      <alignment horizontal="right" vertical="center" wrapText="1"/>
    </xf>
    <xf numFmtId="3" fontId="6" fillId="0" borderId="9" xfId="0" applyNumberFormat="1" applyFont="1" applyBorder="1" applyAlignment="1">
      <alignment vertical="center" wrapText="1"/>
    </xf>
    <xf numFmtId="3" fontId="12" fillId="0" borderId="9" xfId="0" applyNumberFormat="1" applyFont="1" applyBorder="1" applyAlignment="1">
      <alignment vertical="center" wrapText="1"/>
    </xf>
    <xf numFmtId="3" fontId="6" fillId="0" borderId="1" xfId="0" applyNumberFormat="1" applyFont="1" applyBorder="1" applyAlignment="1">
      <alignment vertical="center" wrapText="1"/>
    </xf>
    <xf numFmtId="10" fontId="0" fillId="3" borderId="9" xfId="0" applyNumberFormat="1" applyFill="1" applyBorder="1" applyAlignment="1">
      <alignment horizontal="center" vertical="center"/>
    </xf>
    <xf numFmtId="164" fontId="12" fillId="0" borderId="9" xfId="0" applyNumberFormat="1" applyFont="1" applyBorder="1" applyAlignment="1">
      <alignment vertical="center" wrapText="1"/>
    </xf>
    <xf numFmtId="164" fontId="12" fillId="0" borderId="1" xfId="0" applyNumberFormat="1" applyFont="1" applyBorder="1" applyAlignment="1">
      <alignment vertical="center" wrapText="1"/>
    </xf>
    <xf numFmtId="10" fontId="8" fillId="3" borderId="9" xfId="0" applyNumberFormat="1" applyFont="1" applyFill="1" applyBorder="1" applyAlignment="1">
      <alignment horizontal="center" vertical="center"/>
    </xf>
    <xf numFmtId="3" fontId="12" fillId="0" borderId="1" xfId="0" applyNumberFormat="1" applyFont="1" applyBorder="1" applyAlignment="1">
      <alignment vertical="center" wrapText="1"/>
    </xf>
    <xf numFmtId="164" fontId="6" fillId="0" borderId="9" xfId="0" applyNumberFormat="1" applyFont="1" applyBorder="1" applyAlignment="1">
      <alignment vertical="center" wrapText="1"/>
    </xf>
    <xf numFmtId="0" fontId="6" fillId="0" borderId="9" xfId="0" applyFont="1" applyBorder="1" applyAlignment="1">
      <alignment horizontal="right" wrapText="1"/>
    </xf>
    <xf numFmtId="0" fontId="0" fillId="0" borderId="9" xfId="0" applyBorder="1" applyAlignment="1">
      <alignment horizontal="center"/>
    </xf>
    <xf numFmtId="0" fontId="6" fillId="0" borderId="9" xfId="0" applyFont="1" applyBorder="1" applyAlignment="1">
      <alignment horizontal="right"/>
    </xf>
    <xf numFmtId="0" fontId="6" fillId="3" borderId="9" xfId="0" applyFont="1" applyFill="1" applyBorder="1" applyAlignment="1">
      <alignment horizontal="right" vertical="center" wrapText="1"/>
    </xf>
    <xf numFmtId="0" fontId="0" fillId="0" borderId="14" xfId="0" applyBorder="1"/>
    <xf numFmtId="3" fontId="0" fillId="0" borderId="14" xfId="0" applyNumberFormat="1" applyBorder="1"/>
    <xf numFmtId="3" fontId="12" fillId="0" borderId="14" xfId="0" applyNumberFormat="1" applyFont="1" applyBorder="1"/>
    <xf numFmtId="10" fontId="0" fillId="3" borderId="14" xfId="0" applyNumberFormat="1" applyFill="1" applyBorder="1" applyAlignment="1">
      <alignment horizontal="center" vertical="center"/>
    </xf>
    <xf numFmtId="3" fontId="12" fillId="0" borderId="17" xfId="0" applyNumberFormat="1" applyFont="1" applyBorder="1"/>
    <xf numFmtId="10" fontId="8" fillId="0" borderId="14" xfId="0" applyNumberFormat="1" applyFont="1" applyBorder="1" applyAlignment="1">
      <alignment horizontal="center" vertical="center"/>
    </xf>
    <xf numFmtId="10" fontId="8" fillId="3" borderId="14" xfId="0" applyNumberFormat="1" applyFont="1" applyFill="1" applyBorder="1" applyAlignment="1">
      <alignment horizontal="center" vertical="center"/>
    </xf>
    <xf numFmtId="3" fontId="12" fillId="0" borderId="14" xfId="0" applyNumberFormat="1" applyFont="1" applyFill="1" applyBorder="1" applyAlignment="1">
      <alignment horizontal="right" vertical="center" wrapText="1"/>
    </xf>
    <xf numFmtId="10" fontId="11" fillId="0" borderId="14" xfId="0" applyNumberFormat="1" applyFont="1" applyBorder="1" applyAlignment="1">
      <alignment horizontal="center" vertical="center"/>
    </xf>
    <xf numFmtId="165" fontId="0" fillId="0" borderId="0" xfId="0" applyNumberFormat="1"/>
    <xf numFmtId="0" fontId="10" fillId="0" borderId="0" xfId="1" applyFont="1" applyAlignment="1"/>
    <xf numFmtId="166" fontId="14" fillId="0" borderId="0" xfId="1" applyNumberFormat="1" applyFont="1"/>
    <xf numFmtId="0" fontId="10" fillId="0" borderId="0" xfId="1" applyFont="1"/>
    <xf numFmtId="166" fontId="10" fillId="0" borderId="0" xfId="1" applyNumberFormat="1" applyFont="1"/>
    <xf numFmtId="0" fontId="10" fillId="0" borderId="0" xfId="1" applyFont="1" applyAlignment="1">
      <alignment horizontal="left"/>
    </xf>
    <xf numFmtId="0" fontId="10" fillId="0" borderId="0" xfId="1" applyFont="1" applyBorder="1" applyAlignment="1">
      <alignment horizontal="left"/>
    </xf>
    <xf numFmtId="0" fontId="14" fillId="0" borderId="0" xfId="1" applyFont="1" applyAlignment="1">
      <alignment vertical="top"/>
    </xf>
    <xf numFmtId="166" fontId="13" fillId="0" borderId="0" xfId="1" applyNumberFormat="1" applyFont="1"/>
    <xf numFmtId="166" fontId="19" fillId="0" borderId="0" xfId="1" applyNumberFormat="1" applyFont="1"/>
    <xf numFmtId="0" fontId="13" fillId="7" borderId="1" xfId="0" applyFont="1" applyFill="1" applyBorder="1" applyAlignment="1">
      <alignment horizontal="left" vertical="center" wrapText="1"/>
    </xf>
    <xf numFmtId="0" fontId="3" fillId="0" borderId="2" xfId="0" applyFont="1" applyBorder="1" applyAlignment="1">
      <alignment wrapText="1"/>
    </xf>
    <xf numFmtId="0" fontId="3" fillId="0" borderId="3" xfId="0" applyFont="1" applyBorder="1" applyAlignment="1">
      <alignment wrapText="1"/>
    </xf>
    <xf numFmtId="0" fontId="0" fillId="4" borderId="2" xfId="0" applyFill="1" applyBorder="1" applyAlignment="1">
      <alignment vertical="center" wrapText="1"/>
    </xf>
    <xf numFmtId="0" fontId="0" fillId="4" borderId="3" xfId="0" applyFill="1" applyBorder="1" applyAlignment="1">
      <alignment vertical="center" wrapText="1"/>
    </xf>
    <xf numFmtId="3" fontId="2" fillId="0" borderId="6" xfId="0" applyNumberFormat="1" applyFont="1" applyBorder="1" applyAlignment="1"/>
    <xf numFmtId="3" fontId="2" fillId="0" borderId="7" xfId="0" applyNumberFormat="1" applyFont="1" applyBorder="1" applyAlignment="1"/>
    <xf numFmtId="0" fontId="0" fillId="5" borderId="1" xfId="0" applyFill="1" applyBorder="1" applyAlignment="1">
      <alignment vertical="center" wrapText="1"/>
    </xf>
    <xf numFmtId="0" fontId="0" fillId="5" borderId="3" xfId="0" applyFill="1" applyBorder="1" applyAlignment="1">
      <alignment vertical="center" wrapText="1"/>
    </xf>
    <xf numFmtId="0" fontId="4" fillId="5" borderId="9" xfId="0" applyFont="1" applyFill="1" applyBorder="1" applyAlignment="1">
      <alignment horizontal="center" vertical="center" wrapText="1"/>
    </xf>
    <xf numFmtId="0" fontId="4" fillId="6" borderId="9" xfId="0" applyFont="1" applyFill="1" applyBorder="1" applyAlignment="1">
      <alignment horizontal="center" vertical="center"/>
    </xf>
    <xf numFmtId="0" fontId="2" fillId="0" borderId="5" xfId="0" applyFont="1" applyBorder="1" applyAlignment="1"/>
    <xf numFmtId="0" fontId="2" fillId="0" borderId="6" xfId="0" applyFont="1" applyBorder="1" applyAlignment="1"/>
    <xf numFmtId="0" fontId="0" fillId="6" borderId="1" xfId="0" applyFill="1" applyBorder="1" applyAlignment="1">
      <alignment vertical="center" wrapText="1"/>
    </xf>
    <xf numFmtId="0" fontId="0" fillId="6" borderId="2" xfId="0" applyFill="1" applyBorder="1" applyAlignment="1">
      <alignment vertical="center" wrapText="1"/>
    </xf>
    <xf numFmtId="0" fontId="0" fillId="6" borderId="3" xfId="0" applyFill="1" applyBorder="1" applyAlignment="1">
      <alignment vertical="center" wrapText="1"/>
    </xf>
    <xf numFmtId="0" fontId="27" fillId="3" borderId="0" xfId="0" applyFont="1" applyFill="1" applyBorder="1" applyAlignment="1">
      <alignment horizontal="center" vertical="center"/>
    </xf>
    <xf numFmtId="0" fontId="27" fillId="3" borderId="0" xfId="0" applyFont="1" applyFill="1" applyBorder="1" applyAlignment="1">
      <alignment horizontal="center" vertical="center" wrapText="1"/>
    </xf>
    <xf numFmtId="0" fontId="28" fillId="3" borderId="0" xfId="0" applyFont="1" applyFill="1" applyBorder="1"/>
    <xf numFmtId="0" fontId="1" fillId="0" borderId="0" xfId="0" applyFont="1"/>
    <xf numFmtId="0" fontId="1" fillId="0" borderId="0" xfId="0" applyFont="1" applyFill="1"/>
    <xf numFmtId="0" fontId="1" fillId="3" borderId="0" xfId="0" applyFont="1" applyFill="1"/>
    <xf numFmtId="0" fontId="28" fillId="0" borderId="0" xfId="0" applyFont="1"/>
    <xf numFmtId="0" fontId="28" fillId="3" borderId="0" xfId="0" applyFont="1" applyFill="1" applyBorder="1" applyAlignment="1">
      <alignment vertical="center"/>
    </xf>
    <xf numFmtId="0" fontId="28" fillId="0" borderId="0" xfId="0" applyFont="1" applyAlignment="1">
      <alignment horizontal="center"/>
    </xf>
    <xf numFmtId="0" fontId="28" fillId="3" borderId="0" xfId="0" applyFont="1" applyFill="1" applyBorder="1" applyAlignment="1">
      <alignment horizontal="center"/>
    </xf>
    <xf numFmtId="10" fontId="0" fillId="0" borderId="0" xfId="0" applyNumberFormat="1"/>
    <xf numFmtId="3" fontId="1" fillId="0" borderId="0" xfId="0" applyNumberFormat="1" applyFont="1"/>
    <xf numFmtId="10" fontId="1" fillId="0" borderId="0" xfId="0" applyNumberFormat="1" applyFont="1"/>
    <xf numFmtId="3" fontId="0" fillId="3" borderId="0" xfId="0" applyNumberFormat="1" applyFill="1" applyAlignment="1">
      <alignment horizontal="right"/>
    </xf>
    <xf numFmtId="3" fontId="1" fillId="0" borderId="0" xfId="0" applyNumberFormat="1" applyFont="1" applyAlignment="1">
      <alignment horizontal="right"/>
    </xf>
    <xf numFmtId="10" fontId="0" fillId="3" borderId="0" xfId="0" applyNumberFormat="1" applyFill="1" applyAlignment="1">
      <alignment horizontal="right"/>
    </xf>
    <xf numFmtId="10" fontId="1" fillId="0" borderId="0" xfId="0" applyNumberFormat="1" applyFont="1" applyAlignment="1">
      <alignment horizontal="right"/>
    </xf>
    <xf numFmtId="0" fontId="1" fillId="3" borderId="9" xfId="0" applyFont="1" applyFill="1" applyBorder="1" applyAlignment="1">
      <alignment horizontal="center" vertical="center"/>
    </xf>
    <xf numFmtId="0" fontId="1" fillId="0" borderId="9" xfId="0" applyFont="1" applyBorder="1" applyAlignment="1">
      <alignment horizontal="center" vertical="center" wrapText="1"/>
    </xf>
    <xf numFmtId="0" fontId="1" fillId="0" borderId="9" xfId="0" applyFont="1" applyBorder="1" applyAlignment="1">
      <alignment horizontal="center" vertical="center"/>
    </xf>
    <xf numFmtId="0" fontId="1" fillId="3" borderId="9" xfId="0" applyFont="1" applyFill="1" applyBorder="1" applyAlignment="1">
      <alignment horizontal="center" vertical="center" wrapText="1"/>
    </xf>
    <xf numFmtId="0" fontId="1" fillId="0" borderId="9" xfId="0" applyFont="1" applyBorder="1" applyAlignment="1">
      <alignment horizontal="center" wrapText="1"/>
    </xf>
    <xf numFmtId="0" fontId="0" fillId="3" borderId="9" xfId="0" applyFill="1" applyBorder="1" applyAlignment="1">
      <alignment vertical="center"/>
    </xf>
    <xf numFmtId="165" fontId="8" fillId="3" borderId="9" xfId="0" applyNumberFormat="1" applyFont="1" applyFill="1" applyBorder="1" applyAlignment="1">
      <alignment horizontal="center" vertical="center"/>
    </xf>
    <xf numFmtId="10" fontId="0" fillId="3" borderId="9" xfId="0" applyNumberFormat="1" applyFill="1" applyBorder="1" applyAlignment="1">
      <alignment vertical="center"/>
    </xf>
    <xf numFmtId="0" fontId="0" fillId="3" borderId="9" xfId="0" applyFill="1" applyBorder="1" applyAlignment="1">
      <alignment horizontal="center"/>
    </xf>
    <xf numFmtId="165" fontId="0" fillId="3" borderId="9" xfId="0" applyNumberFormat="1" applyFill="1" applyBorder="1" applyAlignment="1">
      <alignment horizontal="center"/>
    </xf>
    <xf numFmtId="10" fontId="0" fillId="0" borderId="9" xfId="0" applyNumberFormat="1" applyBorder="1" applyAlignment="1">
      <alignment horizontal="center"/>
    </xf>
    <xf numFmtId="0" fontId="1" fillId="3" borderId="14" xfId="0" applyFont="1" applyFill="1" applyBorder="1" applyAlignment="1">
      <alignment horizontal="center" vertical="center"/>
    </xf>
    <xf numFmtId="165" fontId="8" fillId="3" borderId="14" xfId="0" applyNumberFormat="1" applyFont="1" applyFill="1" applyBorder="1" applyAlignment="1">
      <alignment horizontal="center" vertical="center"/>
    </xf>
    <xf numFmtId="10" fontId="0" fillId="0" borderId="14" xfId="0" applyNumberFormat="1" applyBorder="1" applyAlignment="1">
      <alignment horizontal="center" vertical="center"/>
    </xf>
    <xf numFmtId="10" fontId="0" fillId="0" borderId="14" xfId="0" applyNumberFormat="1" applyBorder="1" applyAlignment="1">
      <alignment horizontal="center"/>
    </xf>
    <xf numFmtId="0" fontId="4" fillId="5" borderId="9" xfId="0" applyFont="1" applyFill="1" applyBorder="1" applyAlignment="1">
      <alignment horizontal="center" vertical="center" wrapText="1"/>
    </xf>
    <xf numFmtId="0" fontId="2" fillId="0" borderId="5" xfId="0" applyFont="1" applyBorder="1" applyAlignment="1">
      <alignment horizontal="center"/>
    </xf>
    <xf numFmtId="0" fontId="2" fillId="0" borderId="6" xfId="0" applyFont="1" applyBorder="1" applyAlignment="1">
      <alignment horizont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1" xfId="0" applyFont="1" applyBorder="1" applyAlignment="1">
      <alignment horizontal="center" wrapText="1"/>
    </xf>
    <xf numFmtId="0" fontId="3" fillId="0" borderId="2" xfId="0" applyFont="1" applyBorder="1" applyAlignment="1">
      <alignment horizontal="center" wrapText="1"/>
    </xf>
    <xf numFmtId="0" fontId="3" fillId="0" borderId="3" xfId="0" applyFont="1" applyBorder="1" applyAlignment="1">
      <alignment horizontal="center" wrapText="1"/>
    </xf>
    <xf numFmtId="3" fontId="2" fillId="0" borderId="5" xfId="0" applyNumberFormat="1" applyFont="1" applyBorder="1" applyAlignment="1">
      <alignment horizontal="center"/>
    </xf>
    <xf numFmtId="3" fontId="2" fillId="0" borderId="6" xfId="0" applyNumberFormat="1" applyFont="1" applyBorder="1" applyAlignment="1">
      <alignment horizontal="center"/>
    </xf>
    <xf numFmtId="3" fontId="2" fillId="0" borderId="7" xfId="0" applyNumberFormat="1" applyFont="1" applyBorder="1" applyAlignment="1">
      <alignment horizontal="center"/>
    </xf>
    <xf numFmtId="0" fontId="2" fillId="0" borderId="7" xfId="0" applyFont="1" applyBorder="1" applyAlignment="1">
      <alignment horizontal="center"/>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0" fillId="0" borderId="9" xfId="0" applyFont="1" applyBorder="1" applyAlignment="1">
      <alignment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5" borderId="1" xfId="0"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6" borderId="1"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 xfId="0" applyFill="1" applyBorder="1" applyAlignment="1">
      <alignment horizontal="center" vertical="center" wrapText="1"/>
    </xf>
    <xf numFmtId="0" fontId="0" fillId="0" borderId="9" xfId="0" applyFont="1" applyBorder="1" applyAlignment="1">
      <alignment vertical="top" wrapText="1"/>
    </xf>
    <xf numFmtId="0" fontId="0" fillId="0" borderId="9" xfId="0" applyFont="1" applyBorder="1" applyAlignment="1">
      <alignment horizontal="left" vertical="top" wrapText="1"/>
    </xf>
    <xf numFmtId="0" fontId="13" fillId="7" borderId="4"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9" xfId="0" applyFont="1" applyFill="1" applyBorder="1" applyAlignment="1">
      <alignment horizontal="left" vertical="center" wrapText="1"/>
    </xf>
    <xf numFmtId="0" fontId="0" fillId="0" borderId="12" xfId="0" applyBorder="1" applyAlignment="1">
      <alignment horizontal="center" vertical="center" textRotation="255"/>
    </xf>
    <xf numFmtId="0" fontId="8" fillId="0" borderId="9" xfId="0" applyFont="1" applyFill="1" applyBorder="1" applyAlignment="1">
      <alignment horizontal="left" vertical="top" wrapText="1"/>
    </xf>
    <xf numFmtId="0" fontId="0" fillId="3" borderId="9" xfId="0" applyFill="1" applyBorder="1" applyAlignment="1">
      <alignment horizontal="center" vertical="center" textRotation="255"/>
    </xf>
    <xf numFmtId="0" fontId="8" fillId="0" borderId="10"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10"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13" fillId="7" borderId="14" xfId="0" applyFont="1" applyFill="1" applyBorder="1" applyAlignment="1">
      <alignment horizontal="center" vertical="center" wrapText="1"/>
    </xf>
    <xf numFmtId="0" fontId="0" fillId="0" borderId="10" xfId="0" applyBorder="1" applyAlignment="1">
      <alignment horizontal="center" vertical="center" textRotation="255" wrapText="1"/>
    </xf>
    <xf numFmtId="0" fontId="0" fillId="0" borderId="12" xfId="0" applyBorder="1" applyAlignment="1">
      <alignment horizontal="center" vertical="center" textRotation="255" wrapText="1"/>
    </xf>
    <xf numFmtId="0" fontId="8" fillId="0" borderId="11" xfId="0" applyFont="1" applyFill="1" applyBorder="1" applyAlignment="1">
      <alignment horizontal="left" vertical="top" wrapText="1"/>
    </xf>
    <xf numFmtId="0" fontId="8" fillId="0" borderId="10"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12" xfId="0" applyFont="1" applyFill="1" applyBorder="1" applyAlignment="1">
      <alignment horizontal="left" vertical="center" wrapText="1"/>
    </xf>
    <xf numFmtId="0" fontId="15" fillId="7" borderId="15"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0" fillId="0" borderId="10" xfId="0" applyBorder="1" applyAlignment="1">
      <alignment horizontal="center" vertical="center" textRotation="255"/>
    </xf>
    <xf numFmtId="0" fontId="8" fillId="0" borderId="19" xfId="0" applyFont="1" applyFill="1" applyBorder="1" applyAlignment="1">
      <alignment horizontal="left" vertical="center" wrapText="1"/>
    </xf>
    <xf numFmtId="0" fontId="0" fillId="0" borderId="11" xfId="0" applyBorder="1" applyAlignment="1">
      <alignment horizontal="center" vertical="center" textRotation="255"/>
    </xf>
    <xf numFmtId="0" fontId="17" fillId="7" borderId="15"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8" fillId="0" borderId="4"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5" xfId="0" applyFont="1" applyFill="1" applyBorder="1" applyAlignment="1">
      <alignment horizontal="left" vertical="center" wrapText="1"/>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13" fillId="7" borderId="15" xfId="0" applyFont="1" applyFill="1" applyBorder="1" applyAlignment="1">
      <alignment horizontal="left" vertical="center" wrapText="1"/>
    </xf>
    <xf numFmtId="0" fontId="13" fillId="7" borderId="16" xfId="0" applyFont="1" applyFill="1" applyBorder="1" applyAlignment="1">
      <alignment horizontal="left" vertical="center" wrapText="1"/>
    </xf>
    <xf numFmtId="0" fontId="13" fillId="7" borderId="17" xfId="0" applyFont="1" applyFill="1" applyBorder="1" applyAlignment="1">
      <alignment horizontal="left" vertical="center" wrapText="1"/>
    </xf>
    <xf numFmtId="0" fontId="15" fillId="7" borderId="15" xfId="0" applyFont="1" applyFill="1" applyBorder="1" applyAlignment="1">
      <alignment horizontal="left" vertical="center" wrapText="1"/>
    </xf>
    <xf numFmtId="0" fontId="15" fillId="7" borderId="16" xfId="0" applyFont="1" applyFill="1" applyBorder="1" applyAlignment="1">
      <alignment horizontal="left" vertical="center" wrapText="1"/>
    </xf>
    <xf numFmtId="0" fontId="15" fillId="7" borderId="17" xfId="0" applyFont="1" applyFill="1" applyBorder="1" applyAlignment="1">
      <alignment horizontal="left" vertical="center" wrapText="1"/>
    </xf>
    <xf numFmtId="0" fontId="4" fillId="6" borderId="4"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6" borderId="7" xfId="0" applyFill="1" applyBorder="1" applyAlignment="1">
      <alignment horizontal="center" vertical="center" wrapText="1"/>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4" fillId="5" borderId="13"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13" fillId="7" borderId="1" xfId="0" applyFont="1" applyFill="1" applyBorder="1" applyAlignment="1">
      <alignment horizontal="left" vertical="center" wrapText="1"/>
    </xf>
    <xf numFmtId="0" fontId="13" fillId="7" borderId="2" xfId="0" applyFont="1" applyFill="1" applyBorder="1" applyAlignment="1">
      <alignment horizontal="left" vertical="center" wrapText="1"/>
    </xf>
    <xf numFmtId="0" fontId="13" fillId="7" borderId="3" xfId="0" applyFont="1" applyFill="1" applyBorder="1" applyAlignment="1">
      <alignment horizontal="left" vertical="center" wrapText="1"/>
    </xf>
    <xf numFmtId="0" fontId="4" fillId="4" borderId="10"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6" borderId="4" xfId="0" applyFont="1" applyFill="1" applyBorder="1" applyAlignment="1">
      <alignment horizontal="center" wrapText="1"/>
    </xf>
    <xf numFmtId="0" fontId="0" fillId="6" borderId="8" xfId="0" applyFill="1" applyBorder="1" applyAlignment="1">
      <alignment horizontal="center" wrapText="1"/>
    </xf>
    <xf numFmtId="0" fontId="0" fillId="6" borderId="5" xfId="0" applyFill="1" applyBorder="1" applyAlignment="1">
      <alignment horizontal="center" wrapText="1"/>
    </xf>
    <xf numFmtId="0" fontId="0" fillId="6" borderId="7" xfId="0" applyFill="1" applyBorder="1" applyAlignment="1">
      <alignment horizontal="center" wrapText="1"/>
    </xf>
  </cellXfs>
  <cellStyles count="14">
    <cellStyle name="40% - Énfasis5 2" xfId="2"/>
    <cellStyle name="Euro" xfId="3"/>
    <cellStyle name="Euro 2" xfId="4"/>
    <cellStyle name="Millares 2" xfId="5"/>
    <cellStyle name="Millares 2 2" xfId="6"/>
    <cellStyle name="Millares 3" xfId="7"/>
    <cellStyle name="Millares 3 2" xfId="8"/>
    <cellStyle name="Normal" xfId="0" builtinId="0"/>
    <cellStyle name="Normal 2" xfId="9"/>
    <cellStyle name="Normal 2 2" xfId="1"/>
    <cellStyle name="Normal 2 2 2" xfId="10"/>
    <cellStyle name="Normal 3" xfId="11"/>
    <cellStyle name="Normal 4" xfId="12"/>
    <cellStyle name="TableStyleLigh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theme" Target="theme/theme1.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a:t>
            </a:r>
            <a:r>
              <a:rPr lang="es-CO" baseline="0"/>
              <a:t> PLAN DE ACCIÓN POR SUBSISTEMAS A 31 DE OCTUBRE DE 2018</a:t>
            </a:r>
            <a:endParaRPr lang="es-CO"/>
          </a:p>
        </c:rich>
      </c:tx>
      <c:layout>
        <c:manualLayout>
          <c:xMode val="edge"/>
          <c:yMode val="edge"/>
          <c:x val="0.13962238372828184"/>
          <c:y val="4.2049180745610683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'P. ACCIÓN CONSOLIDADO OCTUBRE'!$DS$3</c:f>
              <c:strCache>
                <c:ptCount val="1"/>
                <c:pt idx="0">
                  <c:v>  ASIGNADO</c:v>
                </c:pt>
              </c:strCache>
            </c:strRef>
          </c:tx>
          <c:invertIfNegative val="0"/>
          <c:dLbls>
            <c:dLbl>
              <c:idx val="0"/>
              <c:layout>
                <c:manualLayout>
                  <c:x val="7.6775439597325914E-3"/>
                  <c:y val="-3.1067961165048542E-2"/>
                </c:manualLayout>
              </c:layout>
              <c:showLegendKey val="0"/>
              <c:showVal val="1"/>
              <c:showCatName val="0"/>
              <c:showSerName val="0"/>
              <c:showPercent val="0"/>
              <c:showBubbleSize val="0"/>
            </c:dLbl>
            <c:dLbl>
              <c:idx val="1"/>
              <c:layout>
                <c:manualLayout>
                  <c:x val="3.0710175838930365E-2"/>
                  <c:y val="-7.7669902912621356E-3"/>
                </c:manualLayout>
              </c:layout>
              <c:showLegendKey val="0"/>
              <c:showVal val="1"/>
              <c:showCatName val="0"/>
              <c:showSerName val="0"/>
              <c:showPercent val="0"/>
              <c:showBubbleSize val="0"/>
            </c:dLbl>
            <c:dLbl>
              <c:idx val="2"/>
              <c:layout>
                <c:manualLayout>
                  <c:x val="1.9193859899331478E-2"/>
                  <c:y val="-1.5533980582524178E-2"/>
                </c:manualLayout>
              </c:layout>
              <c:showLegendKey val="0"/>
              <c:showVal val="1"/>
              <c:showCatName val="0"/>
              <c:showSerName val="0"/>
              <c:showPercent val="0"/>
              <c:showBubbleSize val="0"/>
            </c:dLbl>
            <c:dLbl>
              <c:idx val="3"/>
              <c:layout>
                <c:manualLayout>
                  <c:x val="3.8387719798662957E-3"/>
                  <c:y val="-1.2944983818770227E-2"/>
                </c:manualLayout>
              </c:layout>
              <c:showLegendKey val="0"/>
              <c:showVal val="1"/>
              <c:showCatName val="0"/>
              <c:showSerName val="0"/>
              <c:showPercent val="0"/>
              <c:showBubbleSize val="0"/>
            </c:dLbl>
            <c:dLbl>
              <c:idx val="4"/>
              <c:layout>
                <c:manualLayout>
                  <c:x val="2.43122225391533E-2"/>
                  <c:y val="-1.8122977346278317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OCTUBRE'!$DR$4:$DR$124</c:f>
              <c:strCache>
                <c:ptCount val="5"/>
                <c:pt idx="0">
                  <c:v>S. FORMACIÓN</c:v>
                </c:pt>
                <c:pt idx="1">
                  <c:v>S. INVESTIGACIÓN</c:v>
                </c:pt>
                <c:pt idx="2">
                  <c:v>S. PROYECCIÓN SOCIAL</c:v>
                </c:pt>
                <c:pt idx="3">
                  <c:v>S. BIENESTAR UNIVERSITARIO</c:v>
                </c:pt>
                <c:pt idx="4">
                  <c:v>S. ADMINISTRATIVO</c:v>
                </c:pt>
              </c:strCache>
            </c:strRef>
          </c:cat>
          <c:val>
            <c:numRef>
              <c:f>'P. ACCIÓN CONSOLIDADO OCTUBRE'!$DS$4:$DS$124</c:f>
              <c:numCache>
                <c:formatCode>#,##0</c:formatCode>
                <c:ptCount val="5"/>
                <c:pt idx="0">
                  <c:v>1702375390</c:v>
                </c:pt>
                <c:pt idx="1">
                  <c:v>8528035515</c:v>
                </c:pt>
                <c:pt idx="2">
                  <c:v>3899227449</c:v>
                </c:pt>
                <c:pt idx="3">
                  <c:v>2699617287</c:v>
                </c:pt>
                <c:pt idx="4">
                  <c:v>18360519626</c:v>
                </c:pt>
              </c:numCache>
            </c:numRef>
          </c:val>
        </c:ser>
        <c:ser>
          <c:idx val="1"/>
          <c:order val="1"/>
          <c:tx>
            <c:strRef>
              <c:f>'P. ACCIÓN CONSOLIDADO OCTUBRE'!$DT$3</c:f>
              <c:strCache>
                <c:ptCount val="1"/>
                <c:pt idx="0">
                  <c:v>EJECUTADO</c:v>
                </c:pt>
              </c:strCache>
            </c:strRef>
          </c:tx>
          <c:invertIfNegative val="0"/>
          <c:dLbls>
            <c:dLbl>
              <c:idx val="0"/>
              <c:layout>
                <c:manualLayout>
                  <c:x val="4.4785673098440115E-2"/>
                  <c:y val="-1.2944983818770227E-2"/>
                </c:manualLayout>
              </c:layout>
              <c:showLegendKey val="0"/>
              <c:showVal val="1"/>
              <c:showCatName val="0"/>
              <c:showSerName val="0"/>
              <c:showPercent val="0"/>
              <c:showBubbleSize val="0"/>
            </c:dLbl>
            <c:dLbl>
              <c:idx val="1"/>
              <c:layout>
                <c:manualLayout>
                  <c:x val="3.5828538478752094E-2"/>
                  <c:y val="-5.1779935275081852E-3"/>
                </c:manualLayout>
              </c:layout>
              <c:showLegendKey val="0"/>
              <c:showVal val="1"/>
              <c:showCatName val="0"/>
              <c:showSerName val="0"/>
              <c:showPercent val="0"/>
              <c:showBubbleSize val="0"/>
            </c:dLbl>
            <c:dLbl>
              <c:idx val="2"/>
              <c:layout>
                <c:manualLayout>
                  <c:x val="3.3269357158841231E-2"/>
                  <c:y val="-5.1779935275080907E-3"/>
                </c:manualLayout>
              </c:layout>
              <c:showLegendKey val="0"/>
              <c:showVal val="1"/>
              <c:showCatName val="0"/>
              <c:showSerName val="0"/>
              <c:showPercent val="0"/>
              <c:showBubbleSize val="0"/>
            </c:dLbl>
            <c:dLbl>
              <c:idx val="3"/>
              <c:layout>
                <c:manualLayout>
                  <c:x val="3.9667310458618391E-2"/>
                  <c:y val="-5.1779935275080907E-3"/>
                </c:manualLayout>
              </c:layout>
              <c:showLegendKey val="0"/>
              <c:showVal val="1"/>
              <c:showCatName val="0"/>
              <c:showSerName val="0"/>
              <c:showPercent val="0"/>
              <c:showBubbleSize val="0"/>
            </c:dLbl>
            <c:dLbl>
              <c:idx val="4"/>
              <c:layout>
                <c:manualLayout>
                  <c:x val="3.4548947818796666E-2"/>
                  <c:y val="-1.5533980582524271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OCTUBRE'!$DR$4:$DR$124</c:f>
              <c:strCache>
                <c:ptCount val="5"/>
                <c:pt idx="0">
                  <c:v>S. FORMACIÓN</c:v>
                </c:pt>
                <c:pt idx="1">
                  <c:v>S. INVESTIGACIÓN</c:v>
                </c:pt>
                <c:pt idx="2">
                  <c:v>S. PROYECCIÓN SOCIAL</c:v>
                </c:pt>
                <c:pt idx="3">
                  <c:v>S. BIENESTAR UNIVERSITARIO</c:v>
                </c:pt>
                <c:pt idx="4">
                  <c:v>S. ADMINISTRATIVO</c:v>
                </c:pt>
              </c:strCache>
            </c:strRef>
          </c:cat>
          <c:val>
            <c:numRef>
              <c:f>'P. ACCIÓN CONSOLIDADO OCTUBRE'!$DT$4:$DT$124</c:f>
              <c:numCache>
                <c:formatCode>#,##0</c:formatCode>
                <c:ptCount val="5"/>
                <c:pt idx="0">
                  <c:v>1294109979</c:v>
                </c:pt>
                <c:pt idx="1">
                  <c:v>2892349368</c:v>
                </c:pt>
                <c:pt idx="2">
                  <c:v>2919417764</c:v>
                </c:pt>
                <c:pt idx="3">
                  <c:v>2596460714</c:v>
                </c:pt>
                <c:pt idx="4">
                  <c:v>3313482516</c:v>
                </c:pt>
              </c:numCache>
            </c:numRef>
          </c:val>
        </c:ser>
        <c:ser>
          <c:idx val="2"/>
          <c:order val="2"/>
          <c:tx>
            <c:strRef>
              <c:f>'P. ACCIÓN CONSOLIDADO OCTUBRE'!$DU$3</c:f>
              <c:strCache>
                <c:ptCount val="1"/>
                <c:pt idx="0">
                  <c:v>%  EJECUCIÓN</c:v>
                </c:pt>
              </c:strCache>
            </c:strRef>
          </c:tx>
          <c:invertIfNegative val="0"/>
          <c:dLbls>
            <c:dLbl>
              <c:idx val="0"/>
              <c:layout>
                <c:manualLayout>
                  <c:x val="2.1753041219242344E-2"/>
                  <c:y val="-7.7669902912621356E-3"/>
                </c:manualLayout>
              </c:layout>
              <c:showLegendKey val="0"/>
              <c:showVal val="1"/>
              <c:showCatName val="0"/>
              <c:showSerName val="0"/>
              <c:showPercent val="0"/>
              <c:showBubbleSize val="0"/>
            </c:dLbl>
            <c:dLbl>
              <c:idx val="1"/>
              <c:layout>
                <c:manualLayout>
                  <c:x val="2.303263187919773E-2"/>
                  <c:y val="-1.2944983818770321E-2"/>
                </c:manualLayout>
              </c:layout>
              <c:showLegendKey val="0"/>
              <c:showVal val="1"/>
              <c:showCatName val="0"/>
              <c:showSerName val="0"/>
              <c:showPercent val="0"/>
              <c:showBubbleSize val="0"/>
            </c:dLbl>
            <c:dLbl>
              <c:idx val="2"/>
              <c:layout>
                <c:manualLayout>
                  <c:x val="1.5355087919465183E-2"/>
                  <c:y val="-5.1779935275080907E-3"/>
                </c:manualLayout>
              </c:layout>
              <c:showLegendKey val="0"/>
              <c:showVal val="1"/>
              <c:showCatName val="0"/>
              <c:showSerName val="0"/>
              <c:showPercent val="0"/>
              <c:showBubbleSize val="0"/>
            </c:dLbl>
            <c:dLbl>
              <c:idx val="3"/>
              <c:layout>
                <c:manualLayout>
                  <c:x val="2.3032531124027793E-2"/>
                  <c:y val="-7.7669902912621356E-3"/>
                </c:manualLayout>
              </c:layout>
              <c:showLegendKey val="0"/>
              <c:showVal val="1"/>
              <c:showCatName val="0"/>
              <c:showSerName val="0"/>
              <c:showPercent val="0"/>
              <c:showBubbleSize val="0"/>
            </c:dLbl>
            <c:dLbl>
              <c:idx val="4"/>
              <c:layout>
                <c:manualLayout>
                  <c:x val="1.5355087919465183E-2"/>
                  <c:y val="-2.5889967637540453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OCTUBRE'!$DR$4:$DR$124</c:f>
              <c:strCache>
                <c:ptCount val="5"/>
                <c:pt idx="0">
                  <c:v>S. FORMACIÓN</c:v>
                </c:pt>
                <c:pt idx="1">
                  <c:v>S. INVESTIGACIÓN</c:v>
                </c:pt>
                <c:pt idx="2">
                  <c:v>S. PROYECCIÓN SOCIAL</c:v>
                </c:pt>
                <c:pt idx="3">
                  <c:v>S. BIENESTAR UNIVERSITARIO</c:v>
                </c:pt>
                <c:pt idx="4">
                  <c:v>S. ADMINISTRATIVO</c:v>
                </c:pt>
              </c:strCache>
            </c:strRef>
          </c:cat>
          <c:val>
            <c:numRef>
              <c:f>'P. ACCIÓN CONSOLIDADO OCTUBRE'!$DU$4:$DU$124</c:f>
              <c:numCache>
                <c:formatCode>0.00%</c:formatCode>
                <c:ptCount val="5"/>
                <c:pt idx="0">
                  <c:v>0.76017897497919074</c:v>
                </c:pt>
                <c:pt idx="1">
                  <c:v>0.33915775361308403</c:v>
                </c:pt>
                <c:pt idx="2">
                  <c:v>0.74871697078063937</c:v>
                </c:pt>
                <c:pt idx="3">
                  <c:v>0.96178844553383536</c:v>
                </c:pt>
                <c:pt idx="4">
                  <c:v>0.18046779630941584</c:v>
                </c:pt>
              </c:numCache>
            </c:numRef>
          </c:val>
        </c:ser>
        <c:dLbls>
          <c:showLegendKey val="0"/>
          <c:showVal val="1"/>
          <c:showCatName val="0"/>
          <c:showSerName val="0"/>
          <c:showPercent val="0"/>
          <c:showBubbleSize val="0"/>
        </c:dLbls>
        <c:gapWidth val="150"/>
        <c:shape val="box"/>
        <c:axId val="187164544"/>
        <c:axId val="187166080"/>
        <c:axId val="0"/>
      </c:bar3DChart>
      <c:catAx>
        <c:axId val="187164544"/>
        <c:scaling>
          <c:orientation val="minMax"/>
        </c:scaling>
        <c:delete val="0"/>
        <c:axPos val="b"/>
        <c:majorGridlines/>
        <c:majorTickMark val="none"/>
        <c:minorTickMark val="none"/>
        <c:tickLblPos val="nextTo"/>
        <c:crossAx val="187166080"/>
        <c:crosses val="autoZero"/>
        <c:auto val="1"/>
        <c:lblAlgn val="ctr"/>
        <c:lblOffset val="100"/>
        <c:noMultiLvlLbl val="0"/>
      </c:catAx>
      <c:valAx>
        <c:axId val="187166080"/>
        <c:scaling>
          <c:orientation val="minMax"/>
        </c:scaling>
        <c:delete val="1"/>
        <c:axPos val="l"/>
        <c:majorGridlines/>
        <c:numFmt formatCode="#,##0" sourceLinked="1"/>
        <c:majorTickMark val="out"/>
        <c:minorTickMark val="none"/>
        <c:tickLblPos val="nextTo"/>
        <c:crossAx val="187164544"/>
        <c:crosses val="autoZero"/>
        <c:crossBetween val="between"/>
      </c:valAx>
    </c:plotArea>
    <c:legend>
      <c:legendPos val="t"/>
      <c:layout>
        <c:manualLayout>
          <c:xMode val="edge"/>
          <c:yMode val="edge"/>
          <c:x val="0.3563309359984016"/>
          <c:y val="0.11564477741253217"/>
          <c:w val="0.28733812800319675"/>
          <c:h val="4.9869581836251044E-2"/>
        </c:manualLayout>
      </c:layout>
      <c:overlay val="0"/>
      <c:txPr>
        <a:bodyPr/>
        <a:lstStyle/>
        <a:p>
          <a:pPr>
            <a:defRPr sz="1100"/>
          </a:pPr>
          <a:endParaRPr lang="es-CO"/>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600"/>
              <a:t>EJECUCIÓN</a:t>
            </a:r>
            <a:r>
              <a:rPr lang="es-CO" sz="1600" baseline="0"/>
              <a:t> PLAN DE ACCIÓN POR RUBROS PRESUPUESTALES A 31 DE OCTUBRE DE 2018</a:t>
            </a:r>
            <a:endParaRPr lang="es-CO" sz="1600"/>
          </a:p>
        </c:rich>
      </c:tx>
      <c:layout>
        <c:manualLayout>
          <c:xMode val="edge"/>
          <c:yMode val="edge"/>
          <c:x val="0.14007019237537838"/>
          <c:y val="3.3472795995388487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'P. ACCIÓN CONSOLIDADO OCTUBRE'!$DS$128</c:f>
              <c:strCache>
                <c:ptCount val="1"/>
                <c:pt idx="0">
                  <c:v>  ASIGNADO</c:v>
                </c:pt>
              </c:strCache>
            </c:strRef>
          </c:tx>
          <c:invertIfNegative val="0"/>
          <c:dLbls>
            <c:dLbl>
              <c:idx val="0"/>
              <c:layout>
                <c:manualLayout>
                  <c:x val="3.1928480204342274E-2"/>
                  <c:y val="2.5569201563323396E-17"/>
                </c:manualLayout>
              </c:layout>
              <c:showLegendKey val="0"/>
              <c:showVal val="1"/>
              <c:showCatName val="0"/>
              <c:showSerName val="0"/>
              <c:showPercent val="0"/>
              <c:showBubbleSize val="0"/>
            </c:dLbl>
            <c:dLbl>
              <c:idx val="1"/>
              <c:layout>
                <c:manualLayout>
                  <c:x val="1.6602809706257982E-2"/>
                  <c:y val="-2.7893996662823736E-3"/>
                </c:manualLayout>
              </c:layout>
              <c:showLegendKey val="0"/>
              <c:showVal val="1"/>
              <c:showCatName val="0"/>
              <c:showSerName val="0"/>
              <c:showPercent val="0"/>
              <c:showBubbleSize val="0"/>
            </c:dLbl>
            <c:dLbl>
              <c:idx val="2"/>
              <c:layout>
                <c:manualLayout>
                  <c:x val="8.9399744572158362E-3"/>
                  <c:y val="-2.5104596996541363E-2"/>
                </c:manualLayout>
              </c:layout>
              <c:showLegendKey val="0"/>
              <c:showVal val="1"/>
              <c:showCatName val="0"/>
              <c:showSerName val="0"/>
              <c:showPercent val="0"/>
              <c:showBubbleSize val="0"/>
            </c:dLbl>
            <c:dLbl>
              <c:idx val="4"/>
              <c:layout>
                <c:manualLayout>
                  <c:x val="1.40485312899106E-2"/>
                  <c:y val="-8.3681989988471216E-3"/>
                </c:manualLayout>
              </c:layout>
              <c:showLegendKey val="0"/>
              <c:showVal val="1"/>
              <c:showCatName val="0"/>
              <c:showSerName val="0"/>
              <c:showPercent val="0"/>
              <c:showBubbleSize val="0"/>
            </c:dLbl>
            <c:dLbl>
              <c:idx val="5"/>
              <c:layout>
                <c:manualLayout>
                  <c:x val="3.8314176245209794E-3"/>
                  <c:y val="-2.2315197330258989E-2"/>
                </c:manualLayout>
              </c:layout>
              <c:showLegendKey val="0"/>
              <c:showVal val="1"/>
              <c:showCatName val="0"/>
              <c:showSerName val="0"/>
              <c:showPercent val="0"/>
              <c:showBubbleSize val="0"/>
            </c:dLbl>
            <c:dLbl>
              <c:idx val="6"/>
              <c:layout>
                <c:manualLayout>
                  <c:x val="3.8314176245209794E-3"/>
                  <c:y val="-2.5104596996541363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OCTUBRE'!$DR$129:$DR$136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 OCTUBRE'!$DS$129:$DS$136</c:f>
              <c:numCache>
                <c:formatCode>#,##0</c:formatCode>
                <c:ptCount val="7"/>
                <c:pt idx="0">
                  <c:v>14867943269</c:v>
                </c:pt>
                <c:pt idx="1">
                  <c:v>2967091475</c:v>
                </c:pt>
                <c:pt idx="2">
                  <c:v>2699617287</c:v>
                </c:pt>
                <c:pt idx="3">
                  <c:v>795865509</c:v>
                </c:pt>
                <c:pt idx="4">
                  <c:v>8528035515</c:v>
                </c:pt>
                <c:pt idx="5">
                  <c:v>1431994763</c:v>
                </c:pt>
                <c:pt idx="6">
                  <c:v>3899227449</c:v>
                </c:pt>
              </c:numCache>
            </c:numRef>
          </c:val>
        </c:ser>
        <c:ser>
          <c:idx val="1"/>
          <c:order val="1"/>
          <c:tx>
            <c:strRef>
              <c:f>'P. ACCIÓN CONSOLIDADO OCTUBRE'!$DT$128</c:f>
              <c:strCache>
                <c:ptCount val="1"/>
                <c:pt idx="0">
                  <c:v>EJECUTADO</c:v>
                </c:pt>
              </c:strCache>
            </c:strRef>
          </c:tx>
          <c:invertIfNegative val="0"/>
          <c:dLbls>
            <c:dLbl>
              <c:idx val="0"/>
              <c:layout>
                <c:manualLayout>
                  <c:x val="3.1928480204342274E-2"/>
                  <c:y val="-2.7893996662823736E-3"/>
                </c:manualLayout>
              </c:layout>
              <c:showLegendKey val="0"/>
              <c:showVal val="1"/>
              <c:showCatName val="0"/>
              <c:showSerName val="0"/>
              <c:showPercent val="0"/>
              <c:showBubbleSize val="0"/>
            </c:dLbl>
            <c:dLbl>
              <c:idx val="1"/>
              <c:layout>
                <c:manualLayout>
                  <c:x val="3.5759897828863345E-2"/>
                  <c:y val="-2.7893996662823736E-3"/>
                </c:manualLayout>
              </c:layout>
              <c:showLegendKey val="0"/>
              <c:showVal val="1"/>
              <c:showCatName val="0"/>
              <c:showSerName val="0"/>
              <c:showPercent val="0"/>
              <c:showBubbleSize val="0"/>
            </c:dLbl>
            <c:dLbl>
              <c:idx val="2"/>
              <c:layout>
                <c:manualLayout>
                  <c:x val="5.108556832694764E-2"/>
                  <c:y val="8.3681989988471216E-3"/>
                </c:manualLayout>
              </c:layout>
              <c:showLegendKey val="0"/>
              <c:showVal val="1"/>
              <c:showCatName val="0"/>
              <c:showSerName val="0"/>
              <c:showPercent val="0"/>
              <c:showBubbleSize val="0"/>
            </c:dLbl>
            <c:dLbl>
              <c:idx val="3"/>
              <c:layout>
                <c:manualLayout>
                  <c:x val="4.4699872286079183E-2"/>
                  <c:y val="-8.3681989988471216E-3"/>
                </c:manualLayout>
              </c:layout>
              <c:showLegendKey val="0"/>
              <c:showVal val="1"/>
              <c:showCatName val="0"/>
              <c:showSerName val="0"/>
              <c:showPercent val="0"/>
              <c:showBubbleSize val="0"/>
            </c:dLbl>
            <c:dLbl>
              <c:idx val="4"/>
              <c:layout>
                <c:manualLayout>
                  <c:x val="3.8314176245210725E-2"/>
                  <c:y val="-8.3681989988471216E-3"/>
                </c:manualLayout>
              </c:layout>
              <c:showLegendKey val="0"/>
              <c:showVal val="1"/>
              <c:showCatName val="0"/>
              <c:showSerName val="0"/>
              <c:showPercent val="0"/>
              <c:showBubbleSize val="0"/>
            </c:dLbl>
            <c:dLbl>
              <c:idx val="5"/>
              <c:layout>
                <c:manualLayout>
                  <c:x val="3.8314176245210635E-2"/>
                  <c:y val="5.5787993325646457E-3"/>
                </c:manualLayout>
              </c:layout>
              <c:showLegendKey val="0"/>
              <c:showVal val="1"/>
              <c:showCatName val="0"/>
              <c:showSerName val="0"/>
              <c:showPercent val="0"/>
              <c:showBubbleSize val="0"/>
            </c:dLbl>
            <c:dLbl>
              <c:idx val="6"/>
              <c:layout>
                <c:manualLayout>
                  <c:x val="4.2145593869731802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OCTUBRE'!$DR$129:$DR$136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 OCTUBRE'!$DT$129:$DT$136</c:f>
              <c:numCache>
                <c:formatCode>#,##0</c:formatCode>
                <c:ptCount val="7"/>
                <c:pt idx="0">
                  <c:v>1322987354</c:v>
                </c:pt>
                <c:pt idx="1">
                  <c:v>1552705473</c:v>
                </c:pt>
                <c:pt idx="2">
                  <c:v>2596460714</c:v>
                </c:pt>
                <c:pt idx="3">
                  <c:v>619288561</c:v>
                </c:pt>
                <c:pt idx="4">
                  <c:v>2892349368</c:v>
                </c:pt>
                <c:pt idx="5">
                  <c:v>1112611107</c:v>
                </c:pt>
                <c:pt idx="6">
                  <c:v>2919417764</c:v>
                </c:pt>
              </c:numCache>
            </c:numRef>
          </c:val>
        </c:ser>
        <c:ser>
          <c:idx val="2"/>
          <c:order val="2"/>
          <c:tx>
            <c:strRef>
              <c:f>'P. ACCIÓN CONSOLIDADO OCTUBRE'!$DU$128</c:f>
              <c:strCache>
                <c:ptCount val="1"/>
                <c:pt idx="0">
                  <c:v>%  EJECUCIÓN</c:v>
                </c:pt>
              </c:strCache>
            </c:strRef>
          </c:tx>
          <c:invertIfNegative val="0"/>
          <c:dLbls>
            <c:dLbl>
              <c:idx val="0"/>
              <c:layout>
                <c:manualLayout>
                  <c:x val="1.9157088122605363E-2"/>
                  <c:y val="0"/>
                </c:manualLayout>
              </c:layout>
              <c:showLegendKey val="0"/>
              <c:showVal val="1"/>
              <c:showCatName val="0"/>
              <c:showSerName val="0"/>
              <c:showPercent val="0"/>
              <c:showBubbleSize val="0"/>
            </c:dLbl>
            <c:dLbl>
              <c:idx val="1"/>
              <c:layout>
                <c:manualLayout>
                  <c:x val="1.9157088122605363E-2"/>
                  <c:y val="0"/>
                </c:manualLayout>
              </c:layout>
              <c:showLegendKey val="0"/>
              <c:showVal val="1"/>
              <c:showCatName val="0"/>
              <c:showSerName val="0"/>
              <c:showPercent val="0"/>
              <c:showBubbleSize val="0"/>
            </c:dLbl>
            <c:dLbl>
              <c:idx val="2"/>
              <c:layout>
                <c:manualLayout>
                  <c:x val="1.7879948914431627E-2"/>
                  <c:y val="0"/>
                </c:manualLayout>
              </c:layout>
              <c:showLegendKey val="0"/>
              <c:showVal val="1"/>
              <c:showCatName val="0"/>
              <c:showSerName val="0"/>
              <c:showPercent val="0"/>
              <c:showBubbleSize val="0"/>
            </c:dLbl>
            <c:dLbl>
              <c:idx val="3"/>
              <c:layout>
                <c:manualLayout>
                  <c:x val="2.2988505747126436E-2"/>
                  <c:y val="0"/>
                </c:manualLayout>
              </c:layout>
              <c:showLegendKey val="0"/>
              <c:showVal val="1"/>
              <c:showCatName val="0"/>
              <c:showSerName val="0"/>
              <c:showPercent val="0"/>
              <c:showBubbleSize val="0"/>
            </c:dLbl>
            <c:dLbl>
              <c:idx val="4"/>
              <c:layout>
                <c:manualLayout>
                  <c:x val="2.2988505747126436E-2"/>
                  <c:y val="0"/>
                </c:manualLayout>
              </c:layout>
              <c:showLegendKey val="0"/>
              <c:showVal val="1"/>
              <c:showCatName val="0"/>
              <c:showSerName val="0"/>
              <c:showPercent val="0"/>
              <c:showBubbleSize val="0"/>
            </c:dLbl>
            <c:dLbl>
              <c:idx val="5"/>
              <c:layout>
                <c:manualLayout>
                  <c:x val="2.171136653895284E-2"/>
                  <c:y val="0"/>
                </c:manualLayout>
              </c:layout>
              <c:showLegendKey val="0"/>
              <c:showVal val="1"/>
              <c:showCatName val="0"/>
              <c:showSerName val="0"/>
              <c:showPercent val="0"/>
              <c:showBubbleSize val="0"/>
            </c:dLbl>
            <c:dLbl>
              <c:idx val="6"/>
              <c:layout>
                <c:manualLayout>
                  <c:x val="2.0434227330779056E-2"/>
                  <c:y val="-2.7893996662823736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 OCTUBRE'!$DR$129:$DR$136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 OCTUBRE'!$DU$129:$DU$136</c:f>
              <c:numCache>
                <c:formatCode>0.00%</c:formatCode>
                <c:ptCount val="7"/>
                <c:pt idx="0">
                  <c:v>8.8982539821661738E-2</c:v>
                </c:pt>
                <c:pt idx="1">
                  <c:v>0.52330893269814005</c:v>
                </c:pt>
                <c:pt idx="2">
                  <c:v>0.96178844553383536</c:v>
                </c:pt>
                <c:pt idx="3">
                  <c:v>0.77813217685250891</c:v>
                </c:pt>
                <c:pt idx="4">
                  <c:v>0.33915775361308403</c:v>
                </c:pt>
                <c:pt idx="5">
                  <c:v>0.77696590500729368</c:v>
                </c:pt>
                <c:pt idx="6">
                  <c:v>0.74871697078063937</c:v>
                </c:pt>
              </c:numCache>
            </c:numRef>
          </c:val>
        </c:ser>
        <c:dLbls>
          <c:showLegendKey val="0"/>
          <c:showVal val="1"/>
          <c:showCatName val="0"/>
          <c:showSerName val="0"/>
          <c:showPercent val="0"/>
          <c:showBubbleSize val="0"/>
        </c:dLbls>
        <c:gapWidth val="150"/>
        <c:shape val="box"/>
        <c:axId val="187767424"/>
        <c:axId val="187801984"/>
        <c:axId val="0"/>
      </c:bar3DChart>
      <c:catAx>
        <c:axId val="187767424"/>
        <c:scaling>
          <c:orientation val="minMax"/>
        </c:scaling>
        <c:delete val="0"/>
        <c:axPos val="b"/>
        <c:majorTickMark val="none"/>
        <c:minorTickMark val="none"/>
        <c:tickLblPos val="nextTo"/>
        <c:crossAx val="187801984"/>
        <c:crosses val="autoZero"/>
        <c:auto val="1"/>
        <c:lblAlgn val="ctr"/>
        <c:lblOffset val="100"/>
        <c:noMultiLvlLbl val="0"/>
      </c:catAx>
      <c:valAx>
        <c:axId val="187801984"/>
        <c:scaling>
          <c:orientation val="minMax"/>
        </c:scaling>
        <c:delete val="1"/>
        <c:axPos val="l"/>
        <c:majorGridlines/>
        <c:numFmt formatCode="#,##0" sourceLinked="1"/>
        <c:majorTickMark val="out"/>
        <c:minorTickMark val="none"/>
        <c:tickLblPos val="nextTo"/>
        <c:crossAx val="187767424"/>
        <c:crosses val="autoZero"/>
        <c:crossBetween val="between"/>
      </c:valAx>
    </c:plotArea>
    <c:legend>
      <c:legendPos val="t"/>
      <c:layout>
        <c:manualLayout>
          <c:xMode val="edge"/>
          <c:yMode val="edge"/>
          <c:x val="0.35660612825695637"/>
          <c:y val="0.10747556914185986"/>
          <c:w val="0.28678764292394487"/>
          <c:h val="5.8808671562685391E-2"/>
        </c:manualLayout>
      </c:layout>
      <c:overlay val="0"/>
      <c:txPr>
        <a:bodyPr/>
        <a:lstStyle/>
        <a:p>
          <a:pPr>
            <a:defRPr sz="1100"/>
          </a:pPr>
          <a:endParaRPr lang="es-CO"/>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990600</xdr:colOff>
      <xdr:row>142</xdr:row>
      <xdr:rowOff>161925</xdr:rowOff>
    </xdr:from>
    <xdr:to>
      <xdr:col>98</xdr:col>
      <xdr:colOff>161924</xdr:colOff>
      <xdr:row>168</xdr:row>
      <xdr:rowOff>85725</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1038225</xdr:colOff>
      <xdr:row>171</xdr:row>
      <xdr:rowOff>85724</xdr:rowOff>
    </xdr:from>
    <xdr:to>
      <xdr:col>98</xdr:col>
      <xdr:colOff>228600</xdr:colOff>
      <xdr:row>195</xdr:row>
      <xdr:rowOff>66675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ABRIL%20201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FEBRERO%20201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Leidy%20Rocio%20Murillo/Downloads/EJECUCI&#211;N%20PRESUPUESTAL%20P.%20ACCI&#211;N/ENERO%20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AGOSTO%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OCTUBRE%2020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JULIO%2020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JUNIO%20201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SEPTIEMBRE%20201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YO%20201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ENERO%20201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RZO%20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RIL 2018"/>
    </sheetNames>
    <sheetDataSet>
      <sheetData sheetId="0">
        <row r="25">
          <cell r="P25">
            <v>737001469</v>
          </cell>
          <cell r="R25">
            <v>38161671</v>
          </cell>
        </row>
        <row r="58">
          <cell r="H58">
            <v>181434097</v>
          </cell>
        </row>
        <row r="74">
          <cell r="W74">
            <v>20321283</v>
          </cell>
        </row>
        <row r="80">
          <cell r="H80">
            <v>20321283</v>
          </cell>
        </row>
        <row r="610">
          <cell r="H610">
            <v>24142981</v>
          </cell>
        </row>
        <row r="661">
          <cell r="T661">
            <v>7702176</v>
          </cell>
        </row>
        <row r="1201">
          <cell r="Y1201">
            <v>20000000</v>
          </cell>
          <cell r="Z1201">
            <v>13319233</v>
          </cell>
        </row>
        <row r="1202">
          <cell r="H1202">
            <v>12000000</v>
          </cell>
        </row>
        <row r="1205">
          <cell r="H1205">
            <v>850000</v>
          </cell>
        </row>
        <row r="1210">
          <cell r="H1210">
            <v>571744</v>
          </cell>
        </row>
        <row r="1211">
          <cell r="H1211">
            <v>571744</v>
          </cell>
        </row>
        <row r="1212">
          <cell r="H1212">
            <v>571744</v>
          </cell>
        </row>
        <row r="1213">
          <cell r="H1213">
            <v>1905000</v>
          </cell>
        </row>
        <row r="1215">
          <cell r="H1215">
            <v>571744</v>
          </cell>
        </row>
        <row r="1216">
          <cell r="H1216">
            <v>571744</v>
          </cell>
        </row>
        <row r="1217">
          <cell r="H1217">
            <v>571744</v>
          </cell>
        </row>
        <row r="1218">
          <cell r="H1218">
            <v>571744</v>
          </cell>
        </row>
        <row r="1219">
          <cell r="Y1219">
            <v>1242792</v>
          </cell>
          <cell r="Z1219">
            <v>11837208</v>
          </cell>
        </row>
        <row r="1221">
          <cell r="H1221">
            <v>762025</v>
          </cell>
        </row>
        <row r="1222">
          <cell r="H1222">
            <v>720000</v>
          </cell>
        </row>
        <row r="1657">
          <cell r="K1657">
            <v>10000000</v>
          </cell>
        </row>
        <row r="2002">
          <cell r="H2002">
            <v>18973333</v>
          </cell>
        </row>
        <row r="2004">
          <cell r="Y2004">
            <v>18973333</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ERO 2018"/>
    </sheetNames>
    <sheetDataSet>
      <sheetData sheetId="0">
        <row r="142">
          <cell r="H142">
            <v>59556160</v>
          </cell>
        </row>
        <row r="389">
          <cell r="H389">
            <v>1215324285</v>
          </cell>
        </row>
        <row r="632">
          <cell r="H632">
            <v>17843081</v>
          </cell>
        </row>
        <row r="634">
          <cell r="P634">
            <v>17843081</v>
          </cell>
        </row>
        <row r="1457">
          <cell r="K1457">
            <v>8000000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OSTO 2018"/>
    </sheetNames>
    <sheetDataSet>
      <sheetData sheetId="0">
        <row r="25">
          <cell r="P25">
            <v>773099295</v>
          </cell>
        </row>
        <row r="28">
          <cell r="H28">
            <v>277704359</v>
          </cell>
        </row>
        <row r="30">
          <cell r="H30">
            <v>295102444</v>
          </cell>
        </row>
        <row r="42">
          <cell r="H42">
            <v>7317450</v>
          </cell>
        </row>
        <row r="52">
          <cell r="H52">
            <v>51944668</v>
          </cell>
        </row>
        <row r="54">
          <cell r="H54">
            <v>22411960</v>
          </cell>
        </row>
        <row r="56">
          <cell r="H56">
            <v>75046603</v>
          </cell>
        </row>
        <row r="60">
          <cell r="H60">
            <v>18032601</v>
          </cell>
        </row>
        <row r="64">
          <cell r="H64">
            <v>8330000</v>
          </cell>
        </row>
        <row r="68">
          <cell r="H68">
            <v>28927187</v>
          </cell>
        </row>
        <row r="77">
          <cell r="H77">
            <v>6470368</v>
          </cell>
        </row>
        <row r="79">
          <cell r="H79">
            <v>4223615</v>
          </cell>
        </row>
        <row r="93">
          <cell r="S93">
            <v>99127000</v>
          </cell>
          <cell r="Z93">
            <v>10000000</v>
          </cell>
        </row>
        <row r="157">
          <cell r="AF157">
            <v>11041834</v>
          </cell>
        </row>
        <row r="158">
          <cell r="H158">
            <v>1000000</v>
          </cell>
        </row>
        <row r="160">
          <cell r="H160">
            <v>3160000</v>
          </cell>
        </row>
        <row r="165">
          <cell r="H165">
            <v>5000000</v>
          </cell>
        </row>
        <row r="167">
          <cell r="H167">
            <v>907035</v>
          </cell>
        </row>
        <row r="169">
          <cell r="H169">
            <v>500195</v>
          </cell>
        </row>
        <row r="171">
          <cell r="H171">
            <v>470000</v>
          </cell>
        </row>
        <row r="174">
          <cell r="H174">
            <v>3000000</v>
          </cell>
        </row>
        <row r="185">
          <cell r="H185">
            <v>34790007</v>
          </cell>
        </row>
        <row r="187">
          <cell r="H187">
            <v>98434737</v>
          </cell>
        </row>
        <row r="189">
          <cell r="H189">
            <v>27388681</v>
          </cell>
        </row>
        <row r="191">
          <cell r="H191">
            <v>1118899</v>
          </cell>
        </row>
        <row r="275">
          <cell r="H275">
            <v>29000000</v>
          </cell>
        </row>
        <row r="463">
          <cell r="K463">
            <v>15000000</v>
          </cell>
          <cell r="Y463">
            <v>29065000</v>
          </cell>
        </row>
        <row r="608">
          <cell r="AB608">
            <v>126191175</v>
          </cell>
        </row>
        <row r="643">
          <cell r="H643">
            <v>19644380</v>
          </cell>
        </row>
        <row r="766">
          <cell r="H766">
            <v>31770502</v>
          </cell>
        </row>
        <row r="831">
          <cell r="AB831">
            <v>47309855</v>
          </cell>
        </row>
        <row r="877">
          <cell r="H877">
            <v>28222358</v>
          </cell>
        </row>
        <row r="894">
          <cell r="AB894">
            <v>85004359</v>
          </cell>
        </row>
        <row r="918">
          <cell r="H918">
            <v>14078877</v>
          </cell>
        </row>
        <row r="947">
          <cell r="M947">
            <v>26473084</v>
          </cell>
        </row>
        <row r="1019">
          <cell r="M1019">
            <v>24142981</v>
          </cell>
        </row>
        <row r="1035">
          <cell r="H1035">
            <v>31765966</v>
          </cell>
        </row>
        <row r="1275">
          <cell r="M1275">
            <v>2160459</v>
          </cell>
          <cell r="P1275">
            <v>19411764</v>
          </cell>
        </row>
        <row r="1462">
          <cell r="H1462">
            <v>21188439</v>
          </cell>
        </row>
        <row r="1775">
          <cell r="H1775">
            <v>5000000</v>
          </cell>
        </row>
        <row r="1781">
          <cell r="H1781">
            <v>18900400</v>
          </cell>
        </row>
        <row r="1840">
          <cell r="H1840">
            <v>10000000</v>
          </cell>
        </row>
        <row r="1850">
          <cell r="AF1850">
            <v>5980000</v>
          </cell>
        </row>
        <row r="1857">
          <cell r="H1857">
            <v>5980000</v>
          </cell>
        </row>
        <row r="1870">
          <cell r="H1870">
            <v>300000</v>
          </cell>
        </row>
        <row r="1872">
          <cell r="H1872">
            <v>2919756</v>
          </cell>
        </row>
        <row r="1888">
          <cell r="H1888">
            <v>3128310</v>
          </cell>
        </row>
        <row r="1904">
          <cell r="H1904">
            <v>1349520</v>
          </cell>
        </row>
        <row r="1909">
          <cell r="H1909">
            <v>208554</v>
          </cell>
        </row>
        <row r="1911">
          <cell r="H1911">
            <v>2319701</v>
          </cell>
        </row>
        <row r="1917">
          <cell r="H1917">
            <v>4000000</v>
          </cell>
        </row>
        <row r="1919">
          <cell r="H1919">
            <v>12599998</v>
          </cell>
        </row>
        <row r="1921">
          <cell r="H1921">
            <v>7800000</v>
          </cell>
        </row>
        <row r="1923">
          <cell r="H1923">
            <v>2277108</v>
          </cell>
        </row>
        <row r="1927">
          <cell r="H1927">
            <v>1122894</v>
          </cell>
        </row>
        <row r="1929">
          <cell r="H1929">
            <v>4312292</v>
          </cell>
        </row>
        <row r="1985">
          <cell r="AF1985">
            <v>10623285</v>
          </cell>
        </row>
        <row r="2017">
          <cell r="H2017">
            <v>29492710</v>
          </cell>
        </row>
        <row r="2192">
          <cell r="Y2192">
            <v>51989278</v>
          </cell>
        </row>
        <row r="2249">
          <cell r="M2249">
            <v>28699948</v>
          </cell>
        </row>
        <row r="2250">
          <cell r="H2250">
            <v>26926012</v>
          </cell>
        </row>
        <row r="2253">
          <cell r="H2253">
            <v>6000000</v>
          </cell>
        </row>
        <row r="2256">
          <cell r="H2256">
            <v>6995000</v>
          </cell>
        </row>
        <row r="2259">
          <cell r="H2259">
            <v>8109390</v>
          </cell>
        </row>
        <row r="2261">
          <cell r="H2261">
            <v>571744</v>
          </cell>
        </row>
        <row r="2262">
          <cell r="H2262">
            <v>571744</v>
          </cell>
        </row>
        <row r="2264">
          <cell r="H2264">
            <v>171374</v>
          </cell>
        </row>
        <row r="2265">
          <cell r="H2265">
            <v>173374</v>
          </cell>
        </row>
        <row r="2266">
          <cell r="H2266">
            <v>163374</v>
          </cell>
        </row>
        <row r="2267">
          <cell r="H2267">
            <v>171374</v>
          </cell>
        </row>
        <row r="2268">
          <cell r="H2268">
            <v>163374</v>
          </cell>
        </row>
        <row r="2269">
          <cell r="H2269">
            <v>171374</v>
          </cell>
        </row>
        <row r="2271">
          <cell r="H2271">
            <v>25699098</v>
          </cell>
        </row>
        <row r="2274">
          <cell r="H2274">
            <v>1035882</v>
          </cell>
        </row>
        <row r="2275">
          <cell r="H2275">
            <v>524870</v>
          </cell>
        </row>
        <row r="2276">
          <cell r="H2276">
            <v>524870</v>
          </cell>
        </row>
        <row r="2277">
          <cell r="H2277">
            <v>524870</v>
          </cell>
        </row>
        <row r="2278">
          <cell r="H2278">
            <v>3000000</v>
          </cell>
        </row>
        <row r="2364">
          <cell r="H2364">
            <v>38650397</v>
          </cell>
        </row>
        <row r="2448">
          <cell r="K2448">
            <v>65056450</v>
          </cell>
        </row>
        <row r="2449">
          <cell r="H2449">
            <v>58527120</v>
          </cell>
        </row>
        <row r="2456">
          <cell r="H2456">
            <v>2190823</v>
          </cell>
        </row>
        <row r="2458">
          <cell r="H2458">
            <v>4338507</v>
          </cell>
        </row>
        <row r="2466">
          <cell r="AB2466">
            <v>25160704</v>
          </cell>
        </row>
        <row r="2467">
          <cell r="H2467">
            <v>70722703</v>
          </cell>
        </row>
        <row r="2475">
          <cell r="H2475">
            <v>6572469</v>
          </cell>
        </row>
        <row r="2479">
          <cell r="H2479">
            <v>4338507</v>
          </cell>
        </row>
        <row r="2495">
          <cell r="H2495">
            <v>48026000</v>
          </cell>
        </row>
        <row r="2513">
          <cell r="AB2513">
            <v>32852574</v>
          </cell>
        </row>
        <row r="2630">
          <cell r="H2630">
            <v>29902595</v>
          </cell>
        </row>
        <row r="3217">
          <cell r="H3217">
            <v>15685604</v>
          </cell>
        </row>
        <row r="3236">
          <cell r="H3236">
            <v>29559562</v>
          </cell>
        </row>
        <row r="3250">
          <cell r="N3250">
            <v>5000000</v>
          </cell>
        </row>
        <row r="3299">
          <cell r="H3299">
            <v>11450667</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2018"/>
    </sheetNames>
    <sheetDataSet>
      <sheetData sheetId="0">
        <row r="9">
          <cell r="V9">
            <v>262739646</v>
          </cell>
        </row>
        <row r="25">
          <cell r="AF25">
            <v>94650239</v>
          </cell>
        </row>
        <row r="125">
          <cell r="AF125">
            <v>196748077</v>
          </cell>
        </row>
        <row r="126">
          <cell r="H126">
            <v>30000000</v>
          </cell>
        </row>
        <row r="128">
          <cell r="H128">
            <v>357000</v>
          </cell>
        </row>
        <row r="130">
          <cell r="H130">
            <v>12398729</v>
          </cell>
        </row>
        <row r="132">
          <cell r="H132">
            <v>19999505</v>
          </cell>
        </row>
        <row r="146">
          <cell r="H146">
            <v>7999810</v>
          </cell>
        </row>
        <row r="148">
          <cell r="H148">
            <v>9579683</v>
          </cell>
        </row>
        <row r="150">
          <cell r="H150">
            <v>66626084</v>
          </cell>
        </row>
        <row r="152">
          <cell r="H152">
            <v>29485995</v>
          </cell>
        </row>
        <row r="155">
          <cell r="H155">
            <v>4300000</v>
          </cell>
        </row>
        <row r="162">
          <cell r="AF162">
            <v>55571105</v>
          </cell>
        </row>
        <row r="165">
          <cell r="H165">
            <v>11987000</v>
          </cell>
        </row>
        <row r="167">
          <cell r="H167">
            <v>84609000</v>
          </cell>
        </row>
        <row r="198">
          <cell r="AF198">
            <v>9500000</v>
          </cell>
        </row>
        <row r="209">
          <cell r="AA209">
            <v>160613425</v>
          </cell>
        </row>
        <row r="279">
          <cell r="K279">
            <v>88073933</v>
          </cell>
        </row>
        <row r="280">
          <cell r="H280">
            <v>27971819</v>
          </cell>
        </row>
        <row r="284">
          <cell r="H284">
            <v>25000000</v>
          </cell>
        </row>
        <row r="288">
          <cell r="H288">
            <v>3200000</v>
          </cell>
        </row>
        <row r="290">
          <cell r="H290">
            <v>1300000</v>
          </cell>
        </row>
        <row r="292">
          <cell r="H292">
            <v>689784</v>
          </cell>
        </row>
        <row r="294">
          <cell r="H294">
            <v>2284341</v>
          </cell>
        </row>
        <row r="296">
          <cell r="H296">
            <v>1500000</v>
          </cell>
        </row>
        <row r="297">
          <cell r="H297">
            <v>1500000</v>
          </cell>
        </row>
        <row r="299">
          <cell r="H299">
            <v>1500000</v>
          </cell>
        </row>
        <row r="304">
          <cell r="H304">
            <v>673189</v>
          </cell>
        </row>
        <row r="306">
          <cell r="H306">
            <v>1562484</v>
          </cell>
        </row>
        <row r="308">
          <cell r="H308">
            <v>1280000</v>
          </cell>
        </row>
        <row r="309">
          <cell r="H309">
            <v>1280000</v>
          </cell>
        </row>
        <row r="311">
          <cell r="H311">
            <v>1625000</v>
          </cell>
        </row>
        <row r="312">
          <cell r="H312">
            <v>1280000</v>
          </cell>
        </row>
        <row r="316">
          <cell r="H316">
            <v>280388241</v>
          </cell>
        </row>
        <row r="318">
          <cell r="K318">
            <v>261832029</v>
          </cell>
          <cell r="AF318">
            <v>26391096</v>
          </cell>
        </row>
        <row r="319">
          <cell r="H319">
            <v>300000</v>
          </cell>
        </row>
        <row r="363">
          <cell r="H363">
            <v>938738</v>
          </cell>
        </row>
        <row r="368">
          <cell r="H368">
            <v>1000000</v>
          </cell>
        </row>
        <row r="374">
          <cell r="H374">
            <v>120000</v>
          </cell>
        </row>
        <row r="378">
          <cell r="H378">
            <v>638837</v>
          </cell>
        </row>
        <row r="380">
          <cell r="H380">
            <v>1000000</v>
          </cell>
        </row>
        <row r="393">
          <cell r="H393">
            <v>1683768</v>
          </cell>
        </row>
        <row r="394">
          <cell r="H394">
            <v>2820290</v>
          </cell>
        </row>
        <row r="409">
          <cell r="H409">
            <v>1000000</v>
          </cell>
        </row>
        <row r="413">
          <cell r="H413">
            <v>1731738</v>
          </cell>
        </row>
        <row r="426">
          <cell r="H426">
            <v>1000000</v>
          </cell>
        </row>
        <row r="454">
          <cell r="H454">
            <v>1851727</v>
          </cell>
        </row>
        <row r="456">
          <cell r="H456">
            <v>976302</v>
          </cell>
        </row>
        <row r="518">
          <cell r="H518">
            <v>1000000</v>
          </cell>
        </row>
        <row r="519">
          <cell r="H519">
            <v>1000000</v>
          </cell>
        </row>
        <row r="538">
          <cell r="H538">
            <v>2087400</v>
          </cell>
        </row>
        <row r="572">
          <cell r="H572">
            <v>469000</v>
          </cell>
        </row>
        <row r="584">
          <cell r="H584">
            <v>1013738</v>
          </cell>
        </row>
        <row r="585">
          <cell r="H585">
            <v>759558</v>
          </cell>
        </row>
        <row r="623">
          <cell r="Y623">
            <v>14435884</v>
          </cell>
        </row>
        <row r="624">
          <cell r="H624">
            <v>3500000</v>
          </cell>
        </row>
        <row r="626">
          <cell r="H626">
            <v>2035884</v>
          </cell>
        </row>
        <row r="627">
          <cell r="H627">
            <v>5900000</v>
          </cell>
        </row>
        <row r="628">
          <cell r="H628">
            <v>3000000</v>
          </cell>
        </row>
        <row r="640">
          <cell r="H640">
            <v>178752819</v>
          </cell>
        </row>
        <row r="642">
          <cell r="AF642">
            <v>6720000</v>
          </cell>
        </row>
        <row r="734">
          <cell r="H734">
            <v>2080000</v>
          </cell>
        </row>
        <row r="736">
          <cell r="H736">
            <v>480000</v>
          </cell>
        </row>
        <row r="752">
          <cell r="H752">
            <v>116557651</v>
          </cell>
        </row>
        <row r="800">
          <cell r="H800">
            <v>381041762</v>
          </cell>
        </row>
        <row r="802">
          <cell r="J802">
            <v>59463406</v>
          </cell>
          <cell r="M802">
            <v>289241</v>
          </cell>
          <cell r="AA802">
            <v>300000000</v>
          </cell>
          <cell r="AB802">
            <v>14489115</v>
          </cell>
          <cell r="AF802">
            <v>8000000</v>
          </cell>
        </row>
        <row r="849">
          <cell r="H849">
            <v>58236945</v>
          </cell>
        </row>
        <row r="866">
          <cell r="H866">
            <v>1226461</v>
          </cell>
        </row>
        <row r="868">
          <cell r="H868">
            <v>800000</v>
          </cell>
        </row>
        <row r="870">
          <cell r="AB870">
            <v>14489115</v>
          </cell>
          <cell r="AF870">
            <v>6000000</v>
          </cell>
        </row>
        <row r="871">
          <cell r="H871">
            <v>289241</v>
          </cell>
        </row>
        <row r="874">
          <cell r="H874">
            <v>329435920</v>
          </cell>
        </row>
        <row r="876">
          <cell r="AF876">
            <v>800000</v>
          </cell>
        </row>
        <row r="947">
          <cell r="H947">
            <v>39457999</v>
          </cell>
        </row>
        <row r="949">
          <cell r="AF949">
            <v>48458000</v>
          </cell>
        </row>
        <row r="1020">
          <cell r="H1020">
            <v>77221996</v>
          </cell>
        </row>
        <row r="1022">
          <cell r="AB1022">
            <v>80000000</v>
          </cell>
        </row>
        <row r="1050">
          <cell r="AB1050">
            <v>34995641</v>
          </cell>
        </row>
        <row r="1123">
          <cell r="P1123">
            <v>482878242</v>
          </cell>
          <cell r="AF1123">
            <v>14598460</v>
          </cell>
        </row>
        <row r="1171">
          <cell r="H1171">
            <v>2000000</v>
          </cell>
        </row>
        <row r="1174">
          <cell r="H1174">
            <v>6762597</v>
          </cell>
        </row>
        <row r="1180">
          <cell r="H1180">
            <v>1000000</v>
          </cell>
        </row>
        <row r="1185">
          <cell r="H1185">
            <v>1171863</v>
          </cell>
        </row>
        <row r="1186">
          <cell r="H1186">
            <v>664000</v>
          </cell>
        </row>
        <row r="1187">
          <cell r="H1187">
            <v>3000000</v>
          </cell>
        </row>
        <row r="1227">
          <cell r="H1227">
            <v>32242843</v>
          </cell>
        </row>
        <row r="1229">
          <cell r="P1229">
            <v>32242843</v>
          </cell>
        </row>
        <row r="1245">
          <cell r="P1245">
            <v>295510245</v>
          </cell>
        </row>
        <row r="1288">
          <cell r="AA1288">
            <v>1489982</v>
          </cell>
        </row>
        <row r="1296">
          <cell r="H1296">
            <v>81497746</v>
          </cell>
        </row>
        <row r="1298">
          <cell r="K1298">
            <v>49820000</v>
          </cell>
          <cell r="AA1298">
            <v>800000</v>
          </cell>
          <cell r="AF1298">
            <v>33877746</v>
          </cell>
        </row>
        <row r="1299">
          <cell r="H1299">
            <v>3000000</v>
          </cell>
        </row>
        <row r="1320">
          <cell r="H1320">
            <v>1400000</v>
          </cell>
        </row>
        <row r="1322">
          <cell r="H1322">
            <v>2500000</v>
          </cell>
        </row>
        <row r="1323">
          <cell r="H1323">
            <v>1650000</v>
          </cell>
        </row>
        <row r="1328">
          <cell r="H1328">
            <v>1800000</v>
          </cell>
        </row>
        <row r="1330">
          <cell r="H1330">
            <v>470000</v>
          </cell>
        </row>
        <row r="1335">
          <cell r="H1335">
            <v>1373953</v>
          </cell>
        </row>
        <row r="1336">
          <cell r="H1336">
            <v>2000000</v>
          </cell>
        </row>
        <row r="1337">
          <cell r="H1337">
            <v>1500000</v>
          </cell>
        </row>
        <row r="1342">
          <cell r="H1342">
            <v>840309</v>
          </cell>
        </row>
        <row r="1343">
          <cell r="H1343">
            <v>1500000</v>
          </cell>
        </row>
        <row r="1344">
          <cell r="H1344">
            <v>720300</v>
          </cell>
        </row>
        <row r="1349">
          <cell r="H1349">
            <v>500000</v>
          </cell>
        </row>
        <row r="1350">
          <cell r="H1350">
            <v>1499646</v>
          </cell>
        </row>
        <row r="1352">
          <cell r="H1352">
            <v>321327</v>
          </cell>
        </row>
        <row r="1353">
          <cell r="H1353">
            <v>1108768</v>
          </cell>
        </row>
        <row r="1354">
          <cell r="H1354">
            <v>680000</v>
          </cell>
        </row>
        <row r="1356">
          <cell r="H1356">
            <v>1320000</v>
          </cell>
        </row>
        <row r="1357">
          <cell r="H1357">
            <v>608198</v>
          </cell>
        </row>
        <row r="1358">
          <cell r="H1358">
            <v>3210000</v>
          </cell>
        </row>
        <row r="1359">
          <cell r="H1359">
            <v>595545</v>
          </cell>
        </row>
        <row r="1361">
          <cell r="H1361">
            <v>1220700</v>
          </cell>
        </row>
        <row r="1362">
          <cell r="H1362">
            <v>1059000</v>
          </cell>
        </row>
        <row r="1363">
          <cell r="AA1363">
            <v>800000</v>
          </cell>
        </row>
        <row r="1377">
          <cell r="H1377">
            <v>274308493</v>
          </cell>
        </row>
        <row r="1380">
          <cell r="H1380">
            <v>2754107</v>
          </cell>
        </row>
        <row r="1382">
          <cell r="H1382">
            <v>14797853</v>
          </cell>
        </row>
        <row r="1389">
          <cell r="H1389">
            <v>38561931</v>
          </cell>
        </row>
        <row r="1396">
          <cell r="H1396">
            <v>11438069</v>
          </cell>
        </row>
        <row r="1400">
          <cell r="H1400">
            <v>47221637</v>
          </cell>
        </row>
        <row r="1412">
          <cell r="H1412">
            <v>34684041</v>
          </cell>
        </row>
        <row r="1510">
          <cell r="K1510">
            <v>38802238</v>
          </cell>
          <cell r="AF1510">
            <v>52136233</v>
          </cell>
        </row>
        <row r="1511">
          <cell r="H1511">
            <v>7800000</v>
          </cell>
        </row>
        <row r="1513">
          <cell r="H1513">
            <v>2000000</v>
          </cell>
        </row>
        <row r="1515">
          <cell r="H1515">
            <v>1000000</v>
          </cell>
        </row>
        <row r="1517">
          <cell r="H1517">
            <v>7600000</v>
          </cell>
        </row>
        <row r="1519">
          <cell r="H1519">
            <v>784000</v>
          </cell>
        </row>
        <row r="1520">
          <cell r="H1520">
            <v>38676</v>
          </cell>
        </row>
        <row r="1522">
          <cell r="H1522">
            <v>700000</v>
          </cell>
        </row>
        <row r="1523">
          <cell r="H1523">
            <v>600000</v>
          </cell>
        </row>
        <row r="1524">
          <cell r="H1524">
            <v>8000000</v>
          </cell>
        </row>
        <row r="1526">
          <cell r="H1526">
            <v>400000</v>
          </cell>
        </row>
        <row r="1527">
          <cell r="H1527">
            <v>1383375</v>
          </cell>
        </row>
        <row r="1529">
          <cell r="H1529">
            <v>8800000</v>
          </cell>
        </row>
        <row r="1531">
          <cell r="H1531">
            <v>904000</v>
          </cell>
        </row>
        <row r="1532">
          <cell r="H1532">
            <v>1440000</v>
          </cell>
        </row>
        <row r="1534">
          <cell r="H1534">
            <v>2000000</v>
          </cell>
        </row>
        <row r="1535">
          <cell r="H1535">
            <v>600000</v>
          </cell>
        </row>
        <row r="1537">
          <cell r="H1537">
            <v>1208216</v>
          </cell>
        </row>
        <row r="1538">
          <cell r="H1538">
            <v>1000000</v>
          </cell>
        </row>
        <row r="1539">
          <cell r="H1539">
            <v>330000</v>
          </cell>
        </row>
        <row r="1540">
          <cell r="H1540">
            <v>234248</v>
          </cell>
        </row>
        <row r="1542">
          <cell r="H1542">
            <v>198718</v>
          </cell>
        </row>
        <row r="1543">
          <cell r="H1543">
            <v>643447</v>
          </cell>
        </row>
        <row r="1545">
          <cell r="H1545">
            <v>864000</v>
          </cell>
        </row>
        <row r="1546">
          <cell r="H1546">
            <v>1500000</v>
          </cell>
        </row>
        <row r="1547">
          <cell r="H1547">
            <v>2813908</v>
          </cell>
        </row>
        <row r="1548">
          <cell r="H1548">
            <v>4400000</v>
          </cell>
        </row>
        <row r="1550">
          <cell r="H1550">
            <v>20406667</v>
          </cell>
        </row>
        <row r="1553">
          <cell r="H1553">
            <v>1632653</v>
          </cell>
        </row>
        <row r="1554">
          <cell r="H1554">
            <v>7280000</v>
          </cell>
        </row>
        <row r="1556">
          <cell r="H1556">
            <v>570000</v>
          </cell>
        </row>
        <row r="1557">
          <cell r="H1557">
            <v>2857142</v>
          </cell>
        </row>
        <row r="1560">
          <cell r="H1560">
            <v>816326</v>
          </cell>
        </row>
        <row r="1562">
          <cell r="H1562">
            <v>816326</v>
          </cell>
        </row>
        <row r="1565">
          <cell r="H1565">
            <v>530000</v>
          </cell>
        </row>
        <row r="1567">
          <cell r="H1567">
            <v>738600</v>
          </cell>
        </row>
        <row r="1569">
          <cell r="H1569">
            <v>810000</v>
          </cell>
        </row>
        <row r="1571">
          <cell r="H1571">
            <v>432000</v>
          </cell>
        </row>
        <row r="1572">
          <cell r="H1572">
            <v>2142855</v>
          </cell>
        </row>
        <row r="1583">
          <cell r="H1583">
            <v>36154205</v>
          </cell>
        </row>
        <row r="1585">
          <cell r="Y1585">
            <v>37622214</v>
          </cell>
        </row>
        <row r="1638">
          <cell r="P1638">
            <v>56032910</v>
          </cell>
          <cell r="T1638">
            <v>32953968</v>
          </cell>
          <cell r="V1638">
            <v>4312800</v>
          </cell>
          <cell r="AF1638">
            <v>2800000</v>
          </cell>
        </row>
        <row r="1640">
          <cell r="H1640">
            <v>1569610</v>
          </cell>
        </row>
        <row r="1642">
          <cell r="H1642">
            <v>588744</v>
          </cell>
        </row>
        <row r="1643">
          <cell r="H1643">
            <v>2000000</v>
          </cell>
        </row>
        <row r="1644">
          <cell r="H1644">
            <v>3128310</v>
          </cell>
        </row>
        <row r="1661">
          <cell r="H1661">
            <v>408000</v>
          </cell>
        </row>
        <row r="1662">
          <cell r="H1662">
            <v>400000</v>
          </cell>
        </row>
        <row r="1663">
          <cell r="H1663">
            <v>864000</v>
          </cell>
        </row>
        <row r="1664">
          <cell r="H1664">
            <v>864000</v>
          </cell>
        </row>
        <row r="1665">
          <cell r="H1665">
            <v>1531395</v>
          </cell>
        </row>
        <row r="1666">
          <cell r="H1666">
            <v>1125000</v>
          </cell>
        </row>
        <row r="1667">
          <cell r="H1667">
            <v>338000</v>
          </cell>
        </row>
        <row r="1668">
          <cell r="H1668">
            <v>3355224</v>
          </cell>
        </row>
        <row r="1669">
          <cell r="H1669">
            <v>2548732</v>
          </cell>
        </row>
        <row r="1670">
          <cell r="H1670">
            <v>333748</v>
          </cell>
        </row>
        <row r="1672">
          <cell r="H1672">
            <v>50000</v>
          </cell>
        </row>
        <row r="1673">
          <cell r="H1673">
            <v>50000</v>
          </cell>
        </row>
        <row r="1674">
          <cell r="H1674">
            <v>489000</v>
          </cell>
        </row>
        <row r="1675">
          <cell r="H1675">
            <v>400000</v>
          </cell>
        </row>
        <row r="1676">
          <cell r="H1676">
            <v>555699</v>
          </cell>
        </row>
        <row r="1677">
          <cell r="H1677">
            <v>400000</v>
          </cell>
        </row>
        <row r="1678">
          <cell r="H1678">
            <v>200000</v>
          </cell>
        </row>
        <row r="1679">
          <cell r="H1679">
            <v>720000</v>
          </cell>
        </row>
        <row r="1680">
          <cell r="H1680">
            <v>470000</v>
          </cell>
        </row>
        <row r="1681">
          <cell r="H1681">
            <v>600000</v>
          </cell>
        </row>
        <row r="1682">
          <cell r="H1682">
            <v>435000</v>
          </cell>
        </row>
        <row r="1683">
          <cell r="H1683">
            <v>639625</v>
          </cell>
        </row>
        <row r="1684">
          <cell r="H1684">
            <v>960000</v>
          </cell>
        </row>
        <row r="1685">
          <cell r="H1685">
            <v>400000</v>
          </cell>
        </row>
        <row r="1687">
          <cell r="H1687">
            <v>1000000</v>
          </cell>
        </row>
        <row r="1688">
          <cell r="H1688">
            <v>3290000</v>
          </cell>
        </row>
        <row r="1689">
          <cell r="H1689">
            <v>1080000</v>
          </cell>
        </row>
        <row r="1690">
          <cell r="H1690">
            <v>431000</v>
          </cell>
        </row>
        <row r="1691">
          <cell r="H1691">
            <v>834000</v>
          </cell>
        </row>
        <row r="1692">
          <cell r="H1692">
            <v>440000</v>
          </cell>
        </row>
        <row r="1693">
          <cell r="H1693">
            <v>6776667</v>
          </cell>
        </row>
        <row r="1695">
          <cell r="H1695">
            <v>510000</v>
          </cell>
        </row>
        <row r="1696">
          <cell r="H1696">
            <v>332000</v>
          </cell>
        </row>
        <row r="1697">
          <cell r="H1697">
            <v>400000</v>
          </cell>
        </row>
        <row r="1698">
          <cell r="H1698">
            <v>663000</v>
          </cell>
        </row>
        <row r="1699">
          <cell r="H1699">
            <v>400000</v>
          </cell>
        </row>
        <row r="1700">
          <cell r="H1700">
            <v>467837</v>
          </cell>
        </row>
        <row r="1702">
          <cell r="H1702">
            <v>350000</v>
          </cell>
        </row>
        <row r="1703">
          <cell r="H1703">
            <v>905755</v>
          </cell>
        </row>
        <row r="1705">
          <cell r="H1705">
            <v>1068558</v>
          </cell>
        </row>
        <row r="1706">
          <cell r="H1706">
            <v>946756</v>
          </cell>
        </row>
        <row r="1707">
          <cell r="H1707">
            <v>6353387</v>
          </cell>
        </row>
        <row r="1708">
          <cell r="H1708">
            <v>180000</v>
          </cell>
        </row>
        <row r="1709">
          <cell r="H1709">
            <v>2502648</v>
          </cell>
        </row>
        <row r="1724">
          <cell r="H1724">
            <v>1200000</v>
          </cell>
        </row>
        <row r="1725">
          <cell r="H1725">
            <v>1500000</v>
          </cell>
        </row>
        <row r="1726">
          <cell r="H1726">
            <v>1500000</v>
          </cell>
        </row>
        <row r="1727">
          <cell r="H1727">
            <v>1326000</v>
          </cell>
        </row>
        <row r="1728">
          <cell r="H1728">
            <v>680000</v>
          </cell>
        </row>
        <row r="1729">
          <cell r="H1729">
            <v>460000</v>
          </cell>
        </row>
        <row r="1730">
          <cell r="H1730">
            <v>480000</v>
          </cell>
        </row>
        <row r="1731">
          <cell r="H1731">
            <v>700000</v>
          </cell>
        </row>
        <row r="1733">
          <cell r="H1733">
            <v>537600</v>
          </cell>
        </row>
        <row r="1735">
          <cell r="H1735">
            <v>1612800</v>
          </cell>
        </row>
        <row r="1740">
          <cell r="H1740">
            <v>1075200</v>
          </cell>
        </row>
        <row r="1744">
          <cell r="H1744">
            <v>943700</v>
          </cell>
        </row>
        <row r="1745">
          <cell r="H1745">
            <v>548436</v>
          </cell>
        </row>
        <row r="1746">
          <cell r="H1746">
            <v>2085540</v>
          </cell>
        </row>
        <row r="1757">
          <cell r="H1757">
            <v>1612800</v>
          </cell>
        </row>
        <row r="1762">
          <cell r="H1762">
            <v>997452</v>
          </cell>
        </row>
        <row r="1764">
          <cell r="H1764">
            <v>516000</v>
          </cell>
        </row>
        <row r="1765">
          <cell r="H1765">
            <v>960000</v>
          </cell>
        </row>
        <row r="1766">
          <cell r="H1766">
            <v>207000</v>
          </cell>
        </row>
        <row r="1767">
          <cell r="H1767">
            <v>762654</v>
          </cell>
        </row>
        <row r="1768">
          <cell r="H1768">
            <v>1014000</v>
          </cell>
        </row>
        <row r="1769">
          <cell r="H1769">
            <v>414000</v>
          </cell>
        </row>
        <row r="1770">
          <cell r="H1770">
            <v>1603736</v>
          </cell>
        </row>
        <row r="1771">
          <cell r="H1771">
            <v>346500</v>
          </cell>
        </row>
        <row r="1772">
          <cell r="H1772">
            <v>400000</v>
          </cell>
        </row>
        <row r="1773">
          <cell r="H1773">
            <v>400000</v>
          </cell>
        </row>
        <row r="1774">
          <cell r="H1774">
            <v>1000000</v>
          </cell>
        </row>
        <row r="1775">
          <cell r="H1775">
            <v>1734216</v>
          </cell>
        </row>
        <row r="1784">
          <cell r="H1784">
            <v>660000</v>
          </cell>
        </row>
        <row r="1786">
          <cell r="H1786">
            <v>1658396</v>
          </cell>
        </row>
        <row r="1787">
          <cell r="H1787">
            <v>2700000</v>
          </cell>
        </row>
        <row r="1789">
          <cell r="H1789">
            <v>1177488</v>
          </cell>
        </row>
        <row r="1790">
          <cell r="H1790">
            <v>1107000</v>
          </cell>
        </row>
        <row r="1791">
          <cell r="H1791">
            <v>600000</v>
          </cell>
        </row>
        <row r="1792">
          <cell r="H1792">
            <v>900000</v>
          </cell>
        </row>
        <row r="1793">
          <cell r="H1793">
            <v>1500000</v>
          </cell>
        </row>
        <row r="1795">
          <cell r="H1795">
            <v>1654198</v>
          </cell>
        </row>
        <row r="1797">
          <cell r="H1797">
            <v>500000</v>
          </cell>
        </row>
        <row r="1804">
          <cell r="M1804">
            <v>9062408</v>
          </cell>
        </row>
        <row r="1813">
          <cell r="H1813">
            <v>550000</v>
          </cell>
        </row>
        <row r="1815">
          <cell r="AF1815">
            <v>550000</v>
          </cell>
        </row>
        <row r="1827">
          <cell r="H1827">
            <v>215231074</v>
          </cell>
        </row>
        <row r="1829">
          <cell r="T1829">
            <v>233066006</v>
          </cell>
        </row>
        <row r="1931">
          <cell r="H1931">
            <v>832020025</v>
          </cell>
        </row>
        <row r="1933">
          <cell r="X1933">
            <v>1436319573</v>
          </cell>
        </row>
        <row r="2194">
          <cell r="P2194">
            <v>104562739</v>
          </cell>
          <cell r="AA2194">
            <v>8449567</v>
          </cell>
        </row>
        <row r="2195">
          <cell r="H2195">
            <v>357088</v>
          </cell>
        </row>
        <row r="2198">
          <cell r="H2198">
            <v>11800000</v>
          </cell>
        </row>
        <row r="2204">
          <cell r="H2204">
            <v>13500000</v>
          </cell>
        </row>
        <row r="2206">
          <cell r="H2206">
            <v>92000</v>
          </cell>
        </row>
        <row r="2209">
          <cell r="H2209">
            <v>479</v>
          </cell>
        </row>
        <row r="2211">
          <cell r="H2211">
            <v>10000000</v>
          </cell>
        </row>
        <row r="2243">
          <cell r="K2243">
            <v>41925233</v>
          </cell>
          <cell r="P2243">
            <v>19886363</v>
          </cell>
          <cell r="Y2243">
            <v>6991902</v>
          </cell>
        </row>
        <row r="2304">
          <cell r="H2304">
            <v>15250000</v>
          </cell>
        </row>
        <row r="2384">
          <cell r="AA2384">
            <v>34413332</v>
          </cell>
        </row>
        <row r="2475">
          <cell r="K2475">
            <v>31302095</v>
          </cell>
        </row>
        <row r="2488">
          <cell r="K2488">
            <v>3570087</v>
          </cell>
          <cell r="Y2488">
            <v>20000000</v>
          </cell>
          <cell r="Z2488">
            <v>18000000</v>
          </cell>
          <cell r="AA2488">
            <v>15000000</v>
          </cell>
        </row>
        <row r="2489">
          <cell r="H2489">
            <v>5195000</v>
          </cell>
        </row>
        <row r="2492">
          <cell r="H2492">
            <v>2200000</v>
          </cell>
        </row>
        <row r="2494">
          <cell r="H2494">
            <v>951572</v>
          </cell>
        </row>
        <row r="2495">
          <cell r="H2495">
            <v>951572</v>
          </cell>
        </row>
        <row r="2496">
          <cell r="H2496">
            <v>932620</v>
          </cell>
        </row>
        <row r="2497">
          <cell r="H2497">
            <v>6990000</v>
          </cell>
        </row>
        <row r="2499">
          <cell r="H2499">
            <v>252248</v>
          </cell>
        </row>
        <row r="2500">
          <cell r="H2500">
            <v>252248</v>
          </cell>
        </row>
        <row r="2501">
          <cell r="H2501">
            <v>581870</v>
          </cell>
        </row>
        <row r="2502">
          <cell r="H2502">
            <v>1562484</v>
          </cell>
        </row>
        <row r="2504">
          <cell r="H2504">
            <v>500000</v>
          </cell>
        </row>
        <row r="2505">
          <cell r="H2505">
            <v>490048</v>
          </cell>
        </row>
        <row r="2506">
          <cell r="H2506">
            <v>129248</v>
          </cell>
        </row>
        <row r="2507">
          <cell r="H2507">
            <v>129248</v>
          </cell>
        </row>
        <row r="2508">
          <cell r="H2508">
            <v>500000</v>
          </cell>
        </row>
        <row r="2509">
          <cell r="H2509">
            <v>3270000</v>
          </cell>
        </row>
        <row r="2510">
          <cell r="H2510">
            <v>1229913</v>
          </cell>
        </row>
        <row r="2512">
          <cell r="H2512">
            <v>18000000</v>
          </cell>
        </row>
        <row r="2514">
          <cell r="H2514">
            <v>3570087</v>
          </cell>
        </row>
        <row r="2516">
          <cell r="H2516">
            <v>2780000</v>
          </cell>
        </row>
        <row r="2520">
          <cell r="H2520">
            <v>5360213</v>
          </cell>
        </row>
        <row r="2522">
          <cell r="K2522">
            <v>5360213</v>
          </cell>
        </row>
        <row r="2532">
          <cell r="H2532">
            <v>10274903</v>
          </cell>
        </row>
        <row r="2534">
          <cell r="K2534">
            <v>12855383</v>
          </cell>
        </row>
        <row r="2545">
          <cell r="AF2545">
            <v>14353118</v>
          </cell>
        </row>
        <row r="2568">
          <cell r="N2568">
            <v>132655529</v>
          </cell>
          <cell r="Q2568">
            <v>1000000</v>
          </cell>
          <cell r="R2568">
            <v>1000000</v>
          </cell>
          <cell r="S2568">
            <v>1000000</v>
          </cell>
          <cell r="AA2568">
            <v>37252478</v>
          </cell>
          <cell r="AF2568">
            <v>65392509</v>
          </cell>
        </row>
        <row r="2569">
          <cell r="H2569">
            <v>52362150</v>
          </cell>
        </row>
        <row r="2574">
          <cell r="H2574">
            <v>39000000</v>
          </cell>
        </row>
        <row r="2579">
          <cell r="H2579">
            <v>8853333</v>
          </cell>
        </row>
        <row r="2581">
          <cell r="H2581">
            <v>2000000</v>
          </cell>
        </row>
        <row r="2583">
          <cell r="H2583">
            <v>8363089</v>
          </cell>
        </row>
        <row r="2585">
          <cell r="H2585">
            <v>8000000</v>
          </cell>
        </row>
        <row r="2587">
          <cell r="H2587">
            <v>6531551</v>
          </cell>
        </row>
        <row r="2589">
          <cell r="H2589">
            <v>3105360</v>
          </cell>
        </row>
        <row r="2591">
          <cell r="H2591">
            <v>6000000</v>
          </cell>
        </row>
        <row r="2593">
          <cell r="H2593">
            <v>302279</v>
          </cell>
        </row>
        <row r="2595">
          <cell r="H2595">
            <v>14999945</v>
          </cell>
        </row>
        <row r="2597">
          <cell r="H2597">
            <v>190718</v>
          </cell>
        </row>
        <row r="2598">
          <cell r="H2598">
            <v>591337</v>
          </cell>
        </row>
        <row r="2599">
          <cell r="H2599">
            <v>591337</v>
          </cell>
        </row>
        <row r="2600">
          <cell r="H2600">
            <v>344748</v>
          </cell>
        </row>
        <row r="2601">
          <cell r="H2601">
            <v>112000</v>
          </cell>
        </row>
        <row r="2602">
          <cell r="H2602">
            <v>1000000</v>
          </cell>
        </row>
        <row r="2603">
          <cell r="H2603">
            <v>400747</v>
          </cell>
        </row>
        <row r="2604">
          <cell r="H2604">
            <v>200718</v>
          </cell>
        </row>
        <row r="2605">
          <cell r="H2605">
            <v>592153</v>
          </cell>
        </row>
        <row r="2606">
          <cell r="H2606">
            <v>370092</v>
          </cell>
        </row>
        <row r="2607">
          <cell r="H2607">
            <v>36702401</v>
          </cell>
        </row>
        <row r="2613">
          <cell r="H2613">
            <v>560436</v>
          </cell>
        </row>
        <row r="2614">
          <cell r="H2614">
            <v>4000000</v>
          </cell>
        </row>
        <row r="2616">
          <cell r="H2616">
            <v>2121288</v>
          </cell>
        </row>
        <row r="2618">
          <cell r="H2618">
            <v>64000</v>
          </cell>
        </row>
        <row r="2619">
          <cell r="H2619">
            <v>64000</v>
          </cell>
        </row>
        <row r="2621">
          <cell r="H2621">
            <v>3000000</v>
          </cell>
        </row>
        <row r="2623">
          <cell r="H2623">
            <v>478558</v>
          </cell>
        </row>
        <row r="2624">
          <cell r="H2624">
            <v>3563300</v>
          </cell>
        </row>
        <row r="2625">
          <cell r="H2625">
            <v>7200000</v>
          </cell>
        </row>
        <row r="2626">
          <cell r="H2626">
            <v>642654</v>
          </cell>
        </row>
        <row r="2627">
          <cell r="H2627">
            <v>1000000</v>
          </cell>
        </row>
        <row r="2628">
          <cell r="H2628">
            <v>727349</v>
          </cell>
        </row>
        <row r="2629">
          <cell r="H2629">
            <v>659243</v>
          </cell>
        </row>
        <row r="2630">
          <cell r="H2630">
            <v>727349</v>
          </cell>
        </row>
        <row r="2640">
          <cell r="J2640">
            <v>10614302</v>
          </cell>
          <cell r="K2640">
            <v>61000000</v>
          </cell>
          <cell r="AA2640">
            <v>14000000</v>
          </cell>
        </row>
        <row r="2641">
          <cell r="H2641">
            <v>10770650</v>
          </cell>
        </row>
        <row r="2643">
          <cell r="H2643">
            <v>5195000</v>
          </cell>
        </row>
        <row r="2646">
          <cell r="H2646">
            <v>3600000</v>
          </cell>
        </row>
        <row r="2648">
          <cell r="H2648">
            <v>2300000</v>
          </cell>
        </row>
        <row r="2650">
          <cell r="H2650">
            <v>2300000</v>
          </cell>
        </row>
        <row r="2652">
          <cell r="H2652">
            <v>18923520</v>
          </cell>
        </row>
        <row r="2675">
          <cell r="H2675">
            <v>1000000</v>
          </cell>
        </row>
        <row r="2677">
          <cell r="H2677">
            <v>11150791</v>
          </cell>
        </row>
        <row r="2679">
          <cell r="H2679">
            <v>3600000</v>
          </cell>
        </row>
        <row r="2681">
          <cell r="H2681">
            <v>2000000</v>
          </cell>
        </row>
        <row r="2683">
          <cell r="H2683">
            <v>1500000</v>
          </cell>
        </row>
        <row r="2684">
          <cell r="H2684">
            <v>8601600</v>
          </cell>
        </row>
        <row r="2700">
          <cell r="H2700">
            <v>9461760</v>
          </cell>
        </row>
        <row r="2724">
          <cell r="K2724">
            <v>7886548</v>
          </cell>
        </row>
        <row r="2782">
          <cell r="AA2782">
            <v>61771755</v>
          </cell>
        </row>
        <row r="2816">
          <cell r="AA2816">
            <v>18969000</v>
          </cell>
        </row>
        <row r="2891">
          <cell r="N2891">
            <v>2000000</v>
          </cell>
        </row>
        <row r="2938">
          <cell r="Y2938">
            <v>40460235</v>
          </cell>
          <cell r="AF2938">
            <v>10000000</v>
          </cell>
        </row>
        <row r="2940">
          <cell r="H2940">
            <v>5000000</v>
          </cell>
        </row>
        <row r="2942">
          <cell r="H2942">
            <v>2000000</v>
          </cell>
        </row>
        <row r="2944">
          <cell r="H2944">
            <v>5115250</v>
          </cell>
        </row>
        <row r="2946">
          <cell r="H2946">
            <v>7200000</v>
          </cell>
        </row>
        <row r="2948">
          <cell r="H2948">
            <v>4499985</v>
          </cell>
        </row>
        <row r="2950">
          <cell r="H2950">
            <v>2000000</v>
          </cell>
        </row>
        <row r="2952">
          <cell r="H2952">
            <v>2080000</v>
          </cell>
        </row>
        <row r="2954">
          <cell r="H2954">
            <v>2320000</v>
          </cell>
        </row>
        <row r="2956">
          <cell r="H2956">
            <v>525000</v>
          </cell>
        </row>
        <row r="2958">
          <cell r="H2958">
            <v>4800000</v>
          </cell>
        </row>
        <row r="2961">
          <cell r="H2961">
            <v>4800000</v>
          </cell>
        </row>
        <row r="2963">
          <cell r="H2963">
            <v>3000000</v>
          </cell>
        </row>
        <row r="2995">
          <cell r="AA2995">
            <v>9397831</v>
          </cell>
          <cell r="AB2995">
            <v>16078139</v>
          </cell>
        </row>
        <row r="3019">
          <cell r="AA3019">
            <v>9397831</v>
          </cell>
        </row>
        <row r="3034">
          <cell r="H3034">
            <v>25133538</v>
          </cell>
        </row>
        <row r="3049">
          <cell r="K3049">
            <v>6970840</v>
          </cell>
        </row>
        <row r="3087">
          <cell r="H3087">
            <v>172928581</v>
          </cell>
        </row>
        <row r="3089">
          <cell r="K3089">
            <v>110156875</v>
          </cell>
          <cell r="AF3089">
            <v>67776026</v>
          </cell>
        </row>
        <row r="3090">
          <cell r="H3090">
            <v>10500000</v>
          </cell>
        </row>
        <row r="3100">
          <cell r="H3100">
            <v>26500000</v>
          </cell>
        </row>
        <row r="3113">
          <cell r="H3113">
            <v>2450000</v>
          </cell>
        </row>
        <row r="3123">
          <cell r="H3123">
            <v>5247720</v>
          </cell>
        </row>
        <row r="3124">
          <cell r="H3124">
            <v>10000000</v>
          </cell>
        </row>
        <row r="3127">
          <cell r="H3127">
            <v>156248</v>
          </cell>
        </row>
        <row r="3129">
          <cell r="H3129">
            <v>1500000</v>
          </cell>
        </row>
        <row r="3130">
          <cell r="H3130">
            <v>1500000</v>
          </cell>
        </row>
        <row r="3131">
          <cell r="H3131">
            <v>803858</v>
          </cell>
        </row>
        <row r="3132">
          <cell r="H3132">
            <v>668744</v>
          </cell>
        </row>
        <row r="3133">
          <cell r="H3133">
            <v>2500000</v>
          </cell>
        </row>
        <row r="3134">
          <cell r="H3134">
            <v>2500000</v>
          </cell>
        </row>
        <row r="3136">
          <cell r="H3136">
            <v>3500000</v>
          </cell>
        </row>
        <row r="3137">
          <cell r="H3137">
            <v>2499420</v>
          </cell>
        </row>
        <row r="3138">
          <cell r="H3138">
            <v>2071500</v>
          </cell>
        </row>
        <row r="3139">
          <cell r="H3139">
            <v>2471500</v>
          </cell>
        </row>
        <row r="3140">
          <cell r="H3140">
            <v>2071500</v>
          </cell>
        </row>
        <row r="3141">
          <cell r="H3141">
            <v>2071500</v>
          </cell>
        </row>
        <row r="3145">
          <cell r="H3145">
            <v>1500000</v>
          </cell>
        </row>
        <row r="3146">
          <cell r="H3146">
            <v>1270000</v>
          </cell>
        </row>
        <row r="3148">
          <cell r="H3148">
            <v>1478837</v>
          </cell>
        </row>
        <row r="3149">
          <cell r="H3149">
            <v>1728837</v>
          </cell>
        </row>
        <row r="3153">
          <cell r="H3153">
            <v>2437595</v>
          </cell>
        </row>
        <row r="3154">
          <cell r="H3154">
            <v>2500000</v>
          </cell>
        </row>
        <row r="3155">
          <cell r="H3155">
            <v>2707774</v>
          </cell>
        </row>
        <row r="3156">
          <cell r="H3156">
            <v>183098</v>
          </cell>
        </row>
        <row r="3158">
          <cell r="H3158">
            <v>3000000</v>
          </cell>
        </row>
        <row r="3162">
          <cell r="H3162">
            <v>2300000</v>
          </cell>
        </row>
        <row r="3173">
          <cell r="H3173">
            <v>538744</v>
          </cell>
        </row>
        <row r="3182">
          <cell r="H3182">
            <v>2500000</v>
          </cell>
        </row>
        <row r="3187">
          <cell r="H3187">
            <v>2500000</v>
          </cell>
        </row>
        <row r="3189">
          <cell r="H3189">
            <v>2500000</v>
          </cell>
        </row>
        <row r="3190">
          <cell r="H3190">
            <v>1500000</v>
          </cell>
        </row>
        <row r="3191">
          <cell r="H3191">
            <v>2500000</v>
          </cell>
        </row>
        <row r="3202">
          <cell r="H3202">
            <v>7933190</v>
          </cell>
        </row>
        <row r="3204">
          <cell r="AF3204">
            <v>7933190</v>
          </cell>
        </row>
        <row r="3279">
          <cell r="AA3279">
            <v>113319680</v>
          </cell>
        </row>
        <row r="3283">
          <cell r="H3283">
            <v>3168431</v>
          </cell>
        </row>
        <row r="3285">
          <cell r="H3285">
            <v>10002000</v>
          </cell>
        </row>
        <row r="3286">
          <cell r="H3286">
            <v>731690</v>
          </cell>
        </row>
        <row r="3287">
          <cell r="H3287">
            <v>14000000</v>
          </cell>
        </row>
        <row r="3289">
          <cell r="H3289">
            <v>2890000</v>
          </cell>
        </row>
        <row r="3291">
          <cell r="H3291">
            <v>1078690</v>
          </cell>
        </row>
        <row r="3292">
          <cell r="H3292">
            <v>3140000</v>
          </cell>
        </row>
        <row r="3294">
          <cell r="H3294">
            <v>2498000</v>
          </cell>
        </row>
        <row r="3295">
          <cell r="H3295">
            <v>806400</v>
          </cell>
        </row>
        <row r="3299">
          <cell r="H3299">
            <v>1300000</v>
          </cell>
        </row>
        <row r="3301">
          <cell r="H3301">
            <v>1171690</v>
          </cell>
        </row>
        <row r="3304">
          <cell r="H3304">
            <v>322560</v>
          </cell>
        </row>
        <row r="3309">
          <cell r="H3309">
            <v>5000000</v>
          </cell>
        </row>
        <row r="3315">
          <cell r="H3315">
            <v>1457044549</v>
          </cell>
        </row>
        <row r="3441">
          <cell r="H3441">
            <v>179024066</v>
          </cell>
        </row>
        <row r="3443">
          <cell r="AA3443">
            <v>198108542</v>
          </cell>
        </row>
        <row r="3595">
          <cell r="H3595">
            <v>123694323</v>
          </cell>
        </row>
        <row r="3597">
          <cell r="Y3597">
            <v>94948514</v>
          </cell>
          <cell r="AF3597">
            <v>42455048</v>
          </cell>
        </row>
        <row r="3598">
          <cell r="H3598">
            <v>3060216</v>
          </cell>
        </row>
        <row r="3600">
          <cell r="H3600">
            <v>2351649</v>
          </cell>
        </row>
        <row r="3602">
          <cell r="H3602">
            <v>3000000</v>
          </cell>
        </row>
        <row r="3611">
          <cell r="H3611">
            <v>500000</v>
          </cell>
        </row>
        <row r="3635">
          <cell r="H3635">
            <v>1631760</v>
          </cell>
        </row>
        <row r="3639">
          <cell r="H3639">
            <v>228000</v>
          </cell>
        </row>
        <row r="3640">
          <cell r="H3640">
            <v>276000</v>
          </cell>
        </row>
        <row r="3644">
          <cell r="H3644">
            <v>220248</v>
          </cell>
        </row>
        <row r="3672">
          <cell r="H3672">
            <v>600000</v>
          </cell>
        </row>
        <row r="3679">
          <cell r="H3679">
            <v>2200000</v>
          </cell>
        </row>
        <row r="3685">
          <cell r="H3685">
            <v>814000</v>
          </cell>
        </row>
        <row r="3687">
          <cell r="H3687">
            <v>259311</v>
          </cell>
        </row>
        <row r="3688">
          <cell r="H3688">
            <v>220248</v>
          </cell>
        </row>
        <row r="3689">
          <cell r="H3689">
            <v>220248</v>
          </cell>
        </row>
        <row r="3691">
          <cell r="H3691">
            <v>1427000</v>
          </cell>
        </row>
        <row r="3693">
          <cell r="H3693">
            <v>951880</v>
          </cell>
        </row>
        <row r="3696">
          <cell r="H3696">
            <v>400000</v>
          </cell>
        </row>
        <row r="3707">
          <cell r="H3707">
            <v>2370595</v>
          </cell>
        </row>
        <row r="3715">
          <cell r="H3715">
            <v>840000</v>
          </cell>
        </row>
        <row r="3716">
          <cell r="H3716">
            <v>980000</v>
          </cell>
        </row>
        <row r="3731">
          <cell r="H3731">
            <v>100000</v>
          </cell>
        </row>
        <row r="3732">
          <cell r="H3732">
            <v>173374</v>
          </cell>
        </row>
        <row r="3733">
          <cell r="H3733">
            <v>173374</v>
          </cell>
        </row>
        <row r="3752">
          <cell r="H3752">
            <v>260000</v>
          </cell>
        </row>
        <row r="3753">
          <cell r="H3753">
            <v>735000</v>
          </cell>
        </row>
        <row r="3754">
          <cell r="H3754">
            <v>124000</v>
          </cell>
        </row>
        <row r="3757">
          <cell r="H3757">
            <v>62000</v>
          </cell>
        </row>
        <row r="3777">
          <cell r="H3777">
            <v>8015616</v>
          </cell>
        </row>
        <row r="3827">
          <cell r="H3827">
            <v>500000</v>
          </cell>
        </row>
        <row r="3829">
          <cell r="H3829">
            <v>500000</v>
          </cell>
        </row>
        <row r="3840">
          <cell r="H3840">
            <v>1934531</v>
          </cell>
        </row>
        <row r="3842">
          <cell r="Y3842">
            <v>1934531</v>
          </cell>
        </row>
        <row r="3854">
          <cell r="H3854">
            <v>464507737</v>
          </cell>
        </row>
        <row r="3856">
          <cell r="AA3856">
            <v>12539998</v>
          </cell>
          <cell r="AF3856">
            <v>488925164</v>
          </cell>
        </row>
        <row r="3958">
          <cell r="H3958">
            <v>17630083</v>
          </cell>
        </row>
        <row r="3960">
          <cell r="K3960">
            <v>17783416</v>
          </cell>
        </row>
        <row r="3995">
          <cell r="K3995">
            <v>38452896</v>
          </cell>
        </row>
        <row r="4026">
          <cell r="H4026">
            <v>95190235</v>
          </cell>
        </row>
        <row r="4036">
          <cell r="H4036">
            <v>18911438</v>
          </cell>
        </row>
        <row r="4038">
          <cell r="H4038">
            <v>1943000</v>
          </cell>
        </row>
        <row r="4041">
          <cell r="H4041">
            <v>11419762</v>
          </cell>
        </row>
        <row r="4043">
          <cell r="H4043">
            <v>470620</v>
          </cell>
        </row>
        <row r="4044">
          <cell r="H4044">
            <v>470620</v>
          </cell>
        </row>
        <row r="4045">
          <cell r="H4045">
            <v>470620</v>
          </cell>
        </row>
        <row r="4046">
          <cell r="H4046">
            <v>9990000</v>
          </cell>
        </row>
        <row r="4048">
          <cell r="H4048">
            <v>1385054</v>
          </cell>
        </row>
        <row r="4049">
          <cell r="H4049">
            <v>4457952</v>
          </cell>
        </row>
        <row r="4051">
          <cell r="H4051">
            <v>300000</v>
          </cell>
        </row>
        <row r="4052">
          <cell r="H4052">
            <v>2812471</v>
          </cell>
        </row>
        <row r="4054">
          <cell r="H4054">
            <v>13042143</v>
          </cell>
        </row>
        <row r="4061">
          <cell r="H4061">
            <v>82383184</v>
          </cell>
        </row>
        <row r="4070">
          <cell r="H4070">
            <v>205000</v>
          </cell>
        </row>
        <row r="4071">
          <cell r="H4071">
            <v>1431878</v>
          </cell>
        </row>
        <row r="4072">
          <cell r="H4072">
            <v>538744</v>
          </cell>
        </row>
        <row r="4073">
          <cell r="H4073">
            <v>2299281</v>
          </cell>
        </row>
        <row r="4076">
          <cell r="H4076">
            <v>72160547</v>
          </cell>
        </row>
        <row r="4078">
          <cell r="AF4078">
            <v>78161214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LIO 2018"/>
    </sheetNames>
    <sheetDataSet>
      <sheetData sheetId="0">
        <row r="25">
          <cell r="M25">
            <v>83934392</v>
          </cell>
        </row>
        <row r="36">
          <cell r="H36">
            <v>8257300</v>
          </cell>
        </row>
        <row r="38">
          <cell r="H38">
            <v>8647200</v>
          </cell>
        </row>
        <row r="46">
          <cell r="H46">
            <v>17790500</v>
          </cell>
        </row>
        <row r="48">
          <cell r="H48">
            <v>9088750</v>
          </cell>
        </row>
        <row r="62">
          <cell r="H62">
            <v>12113871</v>
          </cell>
        </row>
        <row r="66">
          <cell r="H66">
            <v>25080885</v>
          </cell>
        </row>
        <row r="71">
          <cell r="H71">
            <v>4986515</v>
          </cell>
        </row>
        <row r="75">
          <cell r="H75">
            <v>53866992</v>
          </cell>
        </row>
        <row r="89">
          <cell r="P89">
            <v>65567000</v>
          </cell>
          <cell r="R89">
            <v>94866071</v>
          </cell>
          <cell r="V89">
            <v>64340610</v>
          </cell>
        </row>
        <row r="107">
          <cell r="P107">
            <v>99672000</v>
          </cell>
          <cell r="S107">
            <v>46331319</v>
          </cell>
          <cell r="W107">
            <v>49128312</v>
          </cell>
        </row>
        <row r="116">
          <cell r="H116">
            <v>39020312</v>
          </cell>
        </row>
        <row r="119">
          <cell r="H119">
            <v>10108000</v>
          </cell>
        </row>
        <row r="121">
          <cell r="H121">
            <v>5442920</v>
          </cell>
        </row>
        <row r="123">
          <cell r="H123">
            <v>99672000</v>
          </cell>
        </row>
        <row r="126">
          <cell r="H126">
            <v>40888399</v>
          </cell>
        </row>
        <row r="149">
          <cell r="H149">
            <v>12591397</v>
          </cell>
        </row>
        <row r="167">
          <cell r="M167">
            <v>1118899</v>
          </cell>
        </row>
        <row r="177">
          <cell r="AA177">
            <v>188079462</v>
          </cell>
        </row>
        <row r="178">
          <cell r="H178">
            <v>349978087</v>
          </cell>
        </row>
        <row r="205">
          <cell r="H205">
            <v>186894034</v>
          </cell>
        </row>
        <row r="560">
          <cell r="AB560">
            <v>19717408</v>
          </cell>
        </row>
        <row r="617">
          <cell r="J617">
            <v>31770502</v>
          </cell>
          <cell r="AA617">
            <v>299615418</v>
          </cell>
        </row>
        <row r="695">
          <cell r="AB695">
            <v>1215324285</v>
          </cell>
        </row>
        <row r="716">
          <cell r="H716">
            <v>3000000</v>
          </cell>
        </row>
        <row r="718">
          <cell r="AB718">
            <v>3000000</v>
          </cell>
        </row>
        <row r="781">
          <cell r="Y781">
            <v>14078877</v>
          </cell>
        </row>
        <row r="794">
          <cell r="H794">
            <v>300000000</v>
          </cell>
        </row>
        <row r="797">
          <cell r="H797">
            <v>82140775</v>
          </cell>
        </row>
        <row r="799">
          <cell r="H799">
            <v>2877388</v>
          </cell>
        </row>
        <row r="802">
          <cell r="H802">
            <v>9788147</v>
          </cell>
        </row>
        <row r="890">
          <cell r="H890">
            <v>126553200</v>
          </cell>
        </row>
        <row r="907">
          <cell r="P907">
            <v>13778576</v>
          </cell>
        </row>
        <row r="908">
          <cell r="H908">
            <v>2000000</v>
          </cell>
        </row>
        <row r="910">
          <cell r="H910">
            <v>3120000</v>
          </cell>
        </row>
        <row r="912">
          <cell r="H912">
            <v>194000</v>
          </cell>
        </row>
        <row r="914">
          <cell r="H914">
            <v>2388176</v>
          </cell>
        </row>
        <row r="917">
          <cell r="H917">
            <v>3611824</v>
          </cell>
        </row>
        <row r="918">
          <cell r="H918">
            <v>2500000</v>
          </cell>
        </row>
        <row r="920">
          <cell r="H920">
            <v>1200000</v>
          </cell>
        </row>
        <row r="922">
          <cell r="H922">
            <v>5064232</v>
          </cell>
        </row>
        <row r="923">
          <cell r="H923">
            <v>587520</v>
          </cell>
        </row>
        <row r="925">
          <cell r="H925">
            <v>815000</v>
          </cell>
        </row>
        <row r="996">
          <cell r="AC996">
            <v>229575438</v>
          </cell>
        </row>
        <row r="1534">
          <cell r="K1534">
            <v>5000000</v>
          </cell>
        </row>
        <row r="1540">
          <cell r="AA1540">
            <v>18900400</v>
          </cell>
        </row>
        <row r="1546">
          <cell r="H1546">
            <v>2000000</v>
          </cell>
        </row>
        <row r="1548">
          <cell r="K1548">
            <v>2000000</v>
          </cell>
        </row>
        <row r="1575">
          <cell r="H1575">
            <v>19886363</v>
          </cell>
        </row>
        <row r="1588">
          <cell r="K1588">
            <v>10000000</v>
          </cell>
        </row>
        <row r="1610">
          <cell r="M1610">
            <v>10225841</v>
          </cell>
        </row>
        <row r="1657">
          <cell r="AA1657">
            <v>40083570</v>
          </cell>
          <cell r="AF1657">
            <v>34112292</v>
          </cell>
        </row>
        <row r="1666">
          <cell r="H1666">
            <v>40083570</v>
          </cell>
        </row>
        <row r="1786">
          <cell r="H1786">
            <v>12353118</v>
          </cell>
        </row>
        <row r="2020">
          <cell r="H2020">
            <v>9515018</v>
          </cell>
        </row>
        <row r="2026">
          <cell r="H2026">
            <v>11150791</v>
          </cell>
        </row>
        <row r="2028">
          <cell r="K2028">
            <v>11151000</v>
          </cell>
        </row>
        <row r="2037">
          <cell r="K2037">
            <v>99728650</v>
          </cell>
        </row>
        <row r="2038">
          <cell r="H2038">
            <v>56858983</v>
          </cell>
        </row>
        <row r="2045">
          <cell r="H2045">
            <v>17000000</v>
          </cell>
        </row>
        <row r="2049">
          <cell r="H2049">
            <v>24728650</v>
          </cell>
        </row>
        <row r="2052">
          <cell r="H2052">
            <v>11750000</v>
          </cell>
        </row>
        <row r="2092">
          <cell r="Y2092">
            <v>12590755</v>
          </cell>
        </row>
        <row r="2124">
          <cell r="M2124">
            <v>8295000</v>
          </cell>
        </row>
        <row r="2128">
          <cell r="H2128">
            <v>8295000</v>
          </cell>
        </row>
        <row r="2160">
          <cell r="K2160">
            <v>81633679</v>
          </cell>
        </row>
        <row r="2290">
          <cell r="Y2290">
            <v>29902595</v>
          </cell>
        </row>
        <row r="2842">
          <cell r="H2842">
            <v>5156933</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IO 2018"/>
    </sheetNames>
    <sheetDataSet>
      <sheetData sheetId="0">
        <row r="25">
          <cell r="AF25">
            <v>64886886</v>
          </cell>
        </row>
        <row r="178">
          <cell r="Z178">
            <v>29000000</v>
          </cell>
        </row>
        <row r="1087">
          <cell r="P1087">
            <v>39600000</v>
          </cell>
        </row>
        <row r="1764">
          <cell r="K1764">
            <v>10000000</v>
          </cell>
        </row>
        <row r="1779">
          <cell r="AF1779">
            <v>13916667</v>
          </cell>
        </row>
        <row r="1914">
          <cell r="K1914">
            <v>50000000</v>
          </cell>
        </row>
        <row r="2470">
          <cell r="K2470">
            <v>16000000</v>
          </cell>
        </row>
        <row r="2507">
          <cell r="K2507">
            <v>6000000</v>
          </cell>
        </row>
        <row r="2514">
          <cell r="AF2514">
            <v>11500000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TIEMBRE 2018"/>
    </sheetNames>
    <sheetDataSet>
      <sheetData sheetId="0">
        <row r="25">
          <cell r="P25">
            <v>785008000</v>
          </cell>
          <cell r="Z25">
            <v>26503215</v>
          </cell>
        </row>
        <row r="97">
          <cell r="S97">
            <v>99127000</v>
          </cell>
          <cell r="Z97">
            <v>10000000</v>
          </cell>
        </row>
        <row r="120">
          <cell r="Z120">
            <v>6721120</v>
          </cell>
        </row>
        <row r="155">
          <cell r="O155">
            <v>96596000</v>
          </cell>
        </row>
        <row r="877">
          <cell r="H877">
            <v>2466667</v>
          </cell>
        </row>
        <row r="879">
          <cell r="AB879">
            <v>2466667</v>
          </cell>
        </row>
        <row r="899">
          <cell r="H899">
            <v>44557546</v>
          </cell>
        </row>
        <row r="962">
          <cell r="H962">
            <v>81508968</v>
          </cell>
        </row>
        <row r="1020">
          <cell r="H1020">
            <v>192049873</v>
          </cell>
        </row>
        <row r="1064">
          <cell r="H1064">
            <v>1000000</v>
          </cell>
        </row>
        <row r="1489">
          <cell r="Q1489">
            <v>1612800</v>
          </cell>
          <cell r="S1489">
            <v>1612800</v>
          </cell>
        </row>
        <row r="1964">
          <cell r="H1964">
            <v>12499997</v>
          </cell>
        </row>
        <row r="1966">
          <cell r="H1966">
            <v>1000000</v>
          </cell>
        </row>
        <row r="1968">
          <cell r="H1968">
            <v>4800000</v>
          </cell>
        </row>
        <row r="1970">
          <cell r="H1970">
            <v>461327</v>
          </cell>
        </row>
        <row r="1972">
          <cell r="H1972">
            <v>1171382</v>
          </cell>
        </row>
        <row r="1973">
          <cell r="H1973">
            <v>681144</v>
          </cell>
        </row>
        <row r="1975">
          <cell r="H1975">
            <v>1362288</v>
          </cell>
        </row>
        <row r="1977">
          <cell r="H1977">
            <v>1320000</v>
          </cell>
        </row>
        <row r="1979">
          <cell r="H1979">
            <v>1630000</v>
          </cell>
        </row>
        <row r="1984">
          <cell r="H1984">
            <v>4200000</v>
          </cell>
        </row>
        <row r="1989">
          <cell r="H1989">
            <v>4939095</v>
          </cell>
        </row>
        <row r="1992">
          <cell r="H1992">
            <v>3460000</v>
          </cell>
        </row>
        <row r="1993">
          <cell r="H1993">
            <v>1000000</v>
          </cell>
        </row>
        <row r="2012">
          <cell r="K2012">
            <v>15250000</v>
          </cell>
          <cell r="M2012">
            <v>17939999</v>
          </cell>
        </row>
        <row r="2013">
          <cell r="H2013">
            <v>4307557</v>
          </cell>
        </row>
        <row r="2015">
          <cell r="H2015">
            <v>260000</v>
          </cell>
        </row>
        <row r="2017">
          <cell r="H2017">
            <v>6540000</v>
          </cell>
        </row>
        <row r="2018">
          <cell r="H2018">
            <v>6759433</v>
          </cell>
        </row>
        <row r="2096">
          <cell r="H2096">
            <v>94592523</v>
          </cell>
        </row>
        <row r="2098">
          <cell r="K2098">
            <v>74485857</v>
          </cell>
        </row>
        <row r="2125">
          <cell r="H2125">
            <v>14306666</v>
          </cell>
        </row>
        <row r="2130">
          <cell r="H2130">
            <v>5800000</v>
          </cell>
        </row>
        <row r="2319">
          <cell r="M2319">
            <v>9449040</v>
          </cell>
        </row>
        <row r="2458">
          <cell r="H2458">
            <v>12769000</v>
          </cell>
        </row>
        <row r="2569">
          <cell r="H2569">
            <v>12590755</v>
          </cell>
        </row>
        <row r="2642">
          <cell r="H2642">
            <v>15969540</v>
          </cell>
        </row>
        <row r="2695">
          <cell r="H2695">
            <v>23217663</v>
          </cell>
        </row>
        <row r="2918">
          <cell r="X2918">
            <v>1525009311</v>
          </cell>
        </row>
        <row r="3519">
          <cell r="K3519">
            <v>249222750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O 2018"/>
    </sheetNames>
    <sheetDataSet>
      <sheetData sheetId="0">
        <row r="25">
          <cell r="M25">
            <v>25080885</v>
          </cell>
          <cell r="Q25">
            <v>17735950</v>
          </cell>
        </row>
        <row r="638">
          <cell r="Y638">
            <v>391928922</v>
          </cell>
        </row>
        <row r="790">
          <cell r="H790">
            <v>4050953</v>
          </cell>
        </row>
        <row r="792">
          <cell r="AF792">
            <v>4050953</v>
          </cell>
        </row>
        <row r="1297">
          <cell r="H1297">
            <v>864992</v>
          </cell>
        </row>
        <row r="1299">
          <cell r="M1299">
            <v>864992</v>
          </cell>
        </row>
        <row r="1558">
          <cell r="J1558">
            <v>10614301</v>
          </cell>
          <cell r="M1558">
            <v>6485699</v>
          </cell>
        </row>
        <row r="1591">
          <cell r="H1591">
            <v>10614301</v>
          </cell>
        </row>
        <row r="1600">
          <cell r="H1600">
            <v>6485699</v>
          </cell>
        </row>
        <row r="1647">
          <cell r="H1647">
            <v>7221330</v>
          </cell>
        </row>
        <row r="1649">
          <cell r="K1649">
            <v>7221330</v>
          </cell>
        </row>
        <row r="1757">
          <cell r="Y1757">
            <v>1400000</v>
          </cell>
        </row>
        <row r="1959">
          <cell r="H1959">
            <v>568436</v>
          </cell>
        </row>
        <row r="1960">
          <cell r="H1960">
            <v>9431564</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cell r="S25">
            <v>9169750</v>
          </cell>
        </row>
        <row r="32">
          <cell r="H32">
            <v>57857800</v>
          </cell>
        </row>
        <row r="34">
          <cell r="H34">
            <v>54459650</v>
          </cell>
        </row>
        <row r="40">
          <cell r="H40">
            <v>12682550</v>
          </cell>
        </row>
        <row r="44">
          <cell r="H44">
            <v>9169750</v>
          </cell>
        </row>
        <row r="61">
          <cell r="AF61">
            <v>10000000</v>
          </cell>
        </row>
        <row r="78">
          <cell r="H78">
            <v>776000</v>
          </cell>
        </row>
        <row r="111">
          <cell r="K111">
            <v>350000000</v>
          </cell>
        </row>
        <row r="202">
          <cell r="K202">
            <v>200000000</v>
          </cell>
        </row>
        <row r="346">
          <cell r="J346">
            <v>258021182</v>
          </cell>
        </row>
        <row r="347">
          <cell r="H347">
            <v>258021182</v>
          </cell>
        </row>
        <row r="437">
          <cell r="K437">
            <v>378295108</v>
          </cell>
        </row>
        <row r="442">
          <cell r="H442">
            <v>15000000</v>
          </cell>
        </row>
        <row r="444">
          <cell r="K444">
            <v>15000000</v>
          </cell>
        </row>
        <row r="461">
          <cell r="Y461">
            <v>35000000</v>
          </cell>
        </row>
        <row r="527">
          <cell r="K527">
            <v>150000000</v>
          </cell>
        </row>
        <row r="928">
          <cell r="J928">
            <v>40000000</v>
          </cell>
        </row>
        <row r="961">
          <cell r="H961">
            <v>1400000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ZO 2018"/>
    </sheetNames>
    <sheetDataSet>
      <sheetData sheetId="0">
        <row r="25">
          <cell r="J25">
            <v>181434097</v>
          </cell>
        </row>
        <row r="99">
          <cell r="P99">
            <v>13000000</v>
          </cell>
        </row>
        <row r="508">
          <cell r="M508">
            <v>2877388</v>
          </cell>
        </row>
        <row r="598">
          <cell r="P598">
            <v>3052769</v>
          </cell>
        </row>
        <row r="714">
          <cell r="H714">
            <v>500000</v>
          </cell>
        </row>
        <row r="716">
          <cell r="M716">
            <v>500000</v>
          </cell>
        </row>
        <row r="1640">
          <cell r="H1640">
            <v>8000000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52"/>
  <sheetViews>
    <sheetView showGridLines="0"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D17" sqref="D17"/>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8.140625" customWidth="1"/>
    <col min="7" max="7" width="16.42578125" customWidth="1"/>
    <col min="8" max="8" width="12.140625" customWidth="1"/>
    <col min="9" max="9" width="15.5703125" customWidth="1"/>
    <col min="10" max="10" width="13.7109375" customWidth="1"/>
    <col min="11" max="11" width="14.42578125" customWidth="1"/>
    <col min="12" max="13" width="12.28515625" customWidth="1"/>
    <col min="14" max="14" width="13.5703125" customWidth="1"/>
    <col min="15" max="15" width="12.42578125" customWidth="1"/>
    <col min="16" max="16" width="12" customWidth="1"/>
    <col min="17" max="17" width="12.5703125" customWidth="1"/>
    <col min="18" max="18" width="12" customWidth="1"/>
    <col min="19" max="19" width="11.140625" customWidth="1"/>
    <col min="20" max="20" width="12.5703125" customWidth="1"/>
    <col min="21" max="21" width="13.140625" customWidth="1"/>
    <col min="22" max="22" width="14" customWidth="1"/>
    <col min="23" max="23" width="13.7109375" customWidth="1"/>
    <col min="24" max="24" width="12" customWidth="1"/>
    <col min="25" max="25" width="13.5703125" customWidth="1"/>
    <col min="26" max="26" width="13.7109375" customWidth="1"/>
    <col min="27" max="27" width="12" customWidth="1"/>
    <col min="28" max="28" width="13.85546875" customWidth="1"/>
    <col min="29" max="29" width="8.28515625" customWidth="1"/>
    <col min="30" max="30" width="14.7109375" customWidth="1"/>
    <col min="31" max="31" width="13.5703125" customWidth="1"/>
    <col min="32" max="33" width="14" customWidth="1"/>
    <col min="34" max="34" width="17.28515625" customWidth="1"/>
    <col min="35" max="35" width="14.5703125" customWidth="1"/>
    <col min="36" max="36" width="16.140625" customWidth="1"/>
    <col min="37" max="39" width="15" customWidth="1"/>
    <col min="40" max="40" width="11.7109375" customWidth="1"/>
    <col min="41" max="41" width="13.28515625" customWidth="1"/>
    <col min="42" max="42" width="12.5703125" customWidth="1"/>
    <col min="43" max="44" width="14.140625" customWidth="1"/>
    <col min="45" max="45" width="13.5703125" customWidth="1"/>
    <col min="46" max="46" width="13.42578125" customWidth="1"/>
    <col min="47" max="47" width="11.42578125" customWidth="1"/>
    <col min="48" max="49" width="13.42578125" customWidth="1"/>
    <col min="50" max="50" width="15.5703125" customWidth="1"/>
    <col min="51" max="51" width="13.85546875" customWidth="1"/>
    <col min="52" max="52" width="9" customWidth="1"/>
    <col min="53" max="53" width="14.85546875" customWidth="1"/>
    <col min="54" max="54" width="14.5703125" customWidth="1"/>
    <col min="55" max="55" width="16.5703125" customWidth="1"/>
    <col min="56" max="56" width="13.7109375" customWidth="1"/>
    <col min="57" max="62" width="16.5703125" customWidth="1"/>
    <col min="63" max="63" width="15" customWidth="1"/>
    <col min="64" max="65" width="14.42578125" customWidth="1"/>
    <col min="66" max="66" width="16.5703125" customWidth="1"/>
    <col min="67" max="67" width="13.28515625" customWidth="1"/>
    <col min="68" max="68" width="13.42578125" customWidth="1"/>
    <col min="69" max="69" width="12.85546875" customWidth="1"/>
    <col min="70" max="73" width="16.5703125" customWidth="1"/>
    <col min="74" max="74" width="14" customWidth="1"/>
    <col min="75" max="75" width="10.28515625" customWidth="1"/>
    <col min="76" max="76" width="14.7109375" customWidth="1"/>
    <col min="77" max="77" width="12.28515625" customWidth="1"/>
    <col min="78" max="79" width="13.28515625" customWidth="1"/>
    <col min="80" max="81" width="14" customWidth="1"/>
    <col min="82" max="82" width="15.42578125" customWidth="1"/>
    <col min="83" max="85" width="13.5703125" customWidth="1"/>
    <col min="86" max="86" width="11.7109375" customWidth="1"/>
    <col min="87" max="87" width="13.42578125" customWidth="1"/>
    <col min="88" max="88" width="15.7109375" customWidth="1"/>
    <col min="89" max="90" width="16.28515625" customWidth="1"/>
    <col min="91" max="91" width="13.7109375" customWidth="1"/>
    <col min="92" max="92" width="13" customWidth="1"/>
    <col min="93" max="94" width="14.28515625" customWidth="1"/>
    <col min="95" max="95" width="13.7109375" customWidth="1"/>
    <col min="96" max="96" width="12.28515625" customWidth="1"/>
    <col min="97" max="97" width="13.42578125" customWidth="1"/>
    <col min="98" max="98" width="9.7109375" customWidth="1"/>
    <col min="99" max="99" width="15" customWidth="1"/>
    <col min="100" max="100" width="13.7109375" customWidth="1"/>
    <col min="101" max="101" width="14.42578125" customWidth="1"/>
    <col min="102" max="102" width="12.85546875" customWidth="1"/>
    <col min="103" max="104" width="15.5703125" customWidth="1"/>
    <col min="105" max="105" width="14.42578125" customWidth="1"/>
    <col min="106" max="106" width="12.7109375" customWidth="1"/>
    <col min="107" max="108" width="13.5703125" customWidth="1"/>
    <col min="109" max="110" width="13.85546875" customWidth="1"/>
    <col min="111" max="111" width="13.7109375" customWidth="1"/>
    <col min="112" max="114" width="13.85546875" customWidth="1"/>
    <col min="115" max="115" width="13.28515625" customWidth="1"/>
    <col min="116" max="117" width="14.42578125" customWidth="1"/>
    <col min="118" max="118" width="14.85546875" customWidth="1"/>
    <col min="119" max="119" width="14.28515625" customWidth="1"/>
    <col min="120" max="120" width="13.5703125" customWidth="1"/>
    <col min="121" max="121" width="5.140625" customWidth="1"/>
    <col min="122" max="124" width="14.7109375" customWidth="1"/>
    <col min="125" max="125" width="2.140625" customWidth="1"/>
    <col min="126" max="126" width="17.42578125" customWidth="1"/>
    <col min="127" max="152" width="11.42578125" customWidth="1"/>
  </cols>
  <sheetData>
    <row r="1" spans="1:124" ht="15" customHeight="1" x14ac:dyDescent="0.3">
      <c r="C1" s="202" t="s">
        <v>0</v>
      </c>
      <c r="D1" s="203"/>
      <c r="E1" s="203"/>
      <c r="F1" s="204"/>
      <c r="G1" s="205" t="s">
        <v>1</v>
      </c>
      <c r="H1" s="206"/>
      <c r="I1" s="206"/>
      <c r="J1" s="206"/>
      <c r="K1" s="206"/>
      <c r="L1" s="206"/>
      <c r="M1" s="206"/>
      <c r="N1" s="206"/>
      <c r="O1" s="206"/>
      <c r="P1" s="206"/>
      <c r="Q1" s="206"/>
      <c r="R1" s="206"/>
      <c r="S1" s="206"/>
      <c r="T1" s="206"/>
      <c r="U1" s="206"/>
      <c r="V1" s="206"/>
      <c r="W1" s="206"/>
      <c r="X1" s="206"/>
      <c r="Y1" s="206"/>
      <c r="Z1" s="206"/>
      <c r="AA1" s="206"/>
      <c r="AB1" s="207"/>
      <c r="AC1" s="1"/>
      <c r="AD1" s="208" t="s">
        <v>2</v>
      </c>
      <c r="AE1" s="209"/>
      <c r="AF1" s="209"/>
      <c r="AG1" s="209"/>
      <c r="AH1" s="209"/>
      <c r="AI1" s="209"/>
      <c r="AJ1" s="209"/>
      <c r="AK1" s="209"/>
      <c r="AL1" s="209"/>
      <c r="AM1" s="209"/>
      <c r="AN1" s="209"/>
      <c r="AO1" s="209"/>
      <c r="AP1" s="209"/>
      <c r="AQ1" s="209"/>
      <c r="AR1" s="209"/>
      <c r="AS1" s="209"/>
      <c r="AT1" s="209"/>
      <c r="AU1" s="209"/>
      <c r="AV1" s="209"/>
      <c r="AW1" s="209"/>
      <c r="AX1" s="209"/>
      <c r="AY1" s="210"/>
      <c r="AZ1" s="2"/>
      <c r="BA1" s="3"/>
      <c r="BB1" s="200" t="s">
        <v>3</v>
      </c>
      <c r="BC1" s="201"/>
      <c r="BD1" s="201"/>
      <c r="BE1" s="201"/>
      <c r="BF1" s="201"/>
      <c r="BG1" s="201"/>
      <c r="BH1" s="201"/>
      <c r="BI1" s="201"/>
      <c r="BJ1" s="201"/>
      <c r="BK1" s="201"/>
      <c r="BL1" s="201"/>
      <c r="BM1" s="201"/>
      <c r="BN1" s="201"/>
      <c r="BO1" s="201"/>
      <c r="BP1" s="201"/>
      <c r="BQ1" s="201"/>
      <c r="BR1" s="201"/>
      <c r="BS1" s="201"/>
      <c r="BT1" s="201"/>
      <c r="BU1" s="201"/>
      <c r="BV1" s="201"/>
      <c r="BW1" s="211"/>
      <c r="BX1" s="208"/>
      <c r="BY1" s="201"/>
      <c r="BZ1" s="201"/>
      <c r="CA1" s="201"/>
      <c r="CB1" s="201"/>
      <c r="CC1" s="201"/>
      <c r="CD1" s="201"/>
      <c r="CE1" s="201"/>
      <c r="CF1" s="201"/>
      <c r="CG1" s="201"/>
      <c r="CH1" s="201"/>
      <c r="CI1" s="201"/>
      <c r="CJ1" s="201"/>
      <c r="CK1" s="201"/>
      <c r="CL1" s="201"/>
      <c r="CM1" s="201"/>
      <c r="CN1" s="201"/>
      <c r="CO1" s="201"/>
      <c r="CP1" s="201"/>
      <c r="CQ1" s="201"/>
      <c r="CR1" s="201"/>
      <c r="CS1" s="211"/>
      <c r="CT1" s="2"/>
      <c r="CU1" s="200" t="s">
        <v>3</v>
      </c>
      <c r="CV1" s="201"/>
      <c r="CW1" s="201"/>
      <c r="CX1" s="201"/>
      <c r="CY1" s="201"/>
      <c r="CZ1" s="201"/>
      <c r="DA1" s="201"/>
      <c r="DB1" s="201"/>
      <c r="DC1" s="201"/>
      <c r="DD1" s="201"/>
      <c r="DE1" s="201"/>
      <c r="DF1" s="201"/>
      <c r="DG1" s="201"/>
      <c r="DH1" s="201"/>
      <c r="DI1" s="201"/>
      <c r="DJ1" s="201"/>
      <c r="DK1" s="201"/>
      <c r="DL1" s="201"/>
      <c r="DM1" s="201"/>
      <c r="DN1" s="201"/>
      <c r="DO1" s="201"/>
      <c r="DP1" s="201"/>
    </row>
    <row r="2" spans="1:124" ht="15.6" customHeight="1" x14ac:dyDescent="0.25">
      <c r="A2" s="212" t="s">
        <v>4</v>
      </c>
      <c r="B2" s="212" t="s">
        <v>5</v>
      </c>
      <c r="C2" s="213" t="s">
        <v>6</v>
      </c>
      <c r="D2" s="213" t="s">
        <v>7</v>
      </c>
      <c r="E2" s="215" t="s">
        <v>8</v>
      </c>
      <c r="F2" s="213" t="s">
        <v>9</v>
      </c>
      <c r="G2" s="218" t="s">
        <v>10</v>
      </c>
      <c r="H2" s="219"/>
      <c r="I2" s="219"/>
      <c r="J2" s="219"/>
      <c r="K2" s="219"/>
      <c r="L2" s="219"/>
      <c r="M2" s="219"/>
      <c r="N2" s="219"/>
      <c r="O2" s="219"/>
      <c r="P2" s="219"/>
      <c r="Q2" s="219"/>
      <c r="R2" s="219"/>
      <c r="S2" s="219"/>
      <c r="T2" s="219"/>
      <c r="U2" s="219"/>
      <c r="V2" s="219"/>
      <c r="W2" s="219"/>
      <c r="X2" s="219"/>
      <c r="Y2" s="219"/>
      <c r="Z2" s="219"/>
      <c r="AA2" s="219"/>
      <c r="AB2" s="220"/>
      <c r="AC2" s="4"/>
      <c r="AD2" s="221" t="s">
        <v>11</v>
      </c>
      <c r="AE2" s="222"/>
      <c r="AF2" s="222"/>
      <c r="AG2" s="222"/>
      <c r="AH2" s="222"/>
      <c r="AI2" s="222"/>
      <c r="AJ2" s="222"/>
      <c r="AK2" s="222"/>
      <c r="AL2" s="222"/>
      <c r="AM2" s="222"/>
      <c r="AN2" s="222"/>
      <c r="AO2" s="222"/>
      <c r="AP2" s="222"/>
      <c r="AQ2" s="222"/>
      <c r="AR2" s="222"/>
      <c r="AS2" s="222"/>
      <c r="AT2" s="222"/>
      <c r="AU2" s="222"/>
      <c r="AV2" s="222"/>
      <c r="AW2" s="222"/>
      <c r="AX2" s="222"/>
      <c r="AY2" s="223"/>
      <c r="AZ2" s="5"/>
      <c r="BA2" s="6"/>
      <c r="BB2" s="224" t="s">
        <v>12</v>
      </c>
      <c r="BC2" s="225"/>
      <c r="BD2" s="225"/>
      <c r="BE2" s="225"/>
      <c r="BF2" s="225"/>
      <c r="BG2" s="225"/>
      <c r="BH2" s="225"/>
      <c r="BI2" s="225"/>
      <c r="BJ2" s="225"/>
      <c r="BK2" s="225"/>
      <c r="BL2" s="225"/>
      <c r="BM2" s="224" t="s">
        <v>12</v>
      </c>
      <c r="BN2" s="225"/>
      <c r="BO2" s="225"/>
      <c r="BP2" s="225"/>
      <c r="BQ2" s="225"/>
      <c r="BR2" s="225"/>
      <c r="BS2" s="225"/>
      <c r="BT2" s="225"/>
      <c r="BU2" s="225"/>
      <c r="BV2" s="226"/>
      <c r="BW2" s="7"/>
      <c r="BX2" s="4"/>
      <c r="BY2" s="221" t="s">
        <v>13</v>
      </c>
      <c r="BZ2" s="222"/>
      <c r="CA2" s="222"/>
      <c r="CB2" s="222"/>
      <c r="CC2" s="222"/>
      <c r="CD2" s="222"/>
      <c r="CE2" s="222"/>
      <c r="CF2" s="222"/>
      <c r="CG2" s="222"/>
      <c r="CH2" s="222"/>
      <c r="CI2" s="222"/>
      <c r="CJ2" s="222"/>
      <c r="CK2" s="8"/>
      <c r="CL2" s="8"/>
      <c r="CM2" s="222"/>
      <c r="CN2" s="222"/>
      <c r="CO2" s="222"/>
      <c r="CP2" s="222"/>
      <c r="CQ2" s="222"/>
      <c r="CR2" s="222"/>
      <c r="CS2" s="223"/>
      <c r="CT2" s="9"/>
      <c r="CU2" s="224" t="s">
        <v>12</v>
      </c>
      <c r="CV2" s="225"/>
      <c r="CW2" s="225"/>
      <c r="CX2" s="225"/>
      <c r="CY2" s="225"/>
      <c r="CZ2" s="225"/>
      <c r="DA2" s="225"/>
      <c r="DB2" s="225"/>
      <c r="DC2" s="225"/>
      <c r="DD2" s="225"/>
      <c r="DE2" s="225"/>
      <c r="DF2" s="225"/>
      <c r="DG2" s="225" t="s">
        <v>12</v>
      </c>
      <c r="DH2" s="225"/>
      <c r="DI2" s="225"/>
      <c r="DJ2" s="225"/>
      <c r="DK2" s="225"/>
      <c r="DL2" s="225"/>
      <c r="DM2" s="225"/>
      <c r="DN2" s="225"/>
      <c r="DO2" s="225"/>
      <c r="DP2" s="226"/>
    </row>
    <row r="3" spans="1:124" s="14" customFormat="1" ht="46.5" customHeight="1" x14ac:dyDescent="0.2">
      <c r="A3" s="212"/>
      <c r="B3" s="212"/>
      <c r="C3" s="214"/>
      <c r="D3" s="214"/>
      <c r="E3" s="216"/>
      <c r="F3" s="214"/>
      <c r="G3" s="10" t="s">
        <v>14</v>
      </c>
      <c r="H3" s="10" t="s">
        <v>15</v>
      </c>
      <c r="I3" s="10" t="s">
        <v>16</v>
      </c>
      <c r="J3" s="10" t="s">
        <v>17</v>
      </c>
      <c r="K3" s="10" t="s">
        <v>18</v>
      </c>
      <c r="L3" s="10" t="s">
        <v>19</v>
      </c>
      <c r="M3" s="10" t="s">
        <v>20</v>
      </c>
      <c r="N3" s="10" t="s">
        <v>21</v>
      </c>
      <c r="O3" s="10" t="s">
        <v>22</v>
      </c>
      <c r="P3" s="10" t="s">
        <v>23</v>
      </c>
      <c r="Q3" s="10" t="s">
        <v>24</v>
      </c>
      <c r="R3" s="10" t="s">
        <v>25</v>
      </c>
      <c r="S3" s="10" t="s">
        <v>26</v>
      </c>
      <c r="T3" s="10" t="s">
        <v>27</v>
      </c>
      <c r="U3" s="10" t="s">
        <v>28</v>
      </c>
      <c r="V3" s="10" t="s">
        <v>29</v>
      </c>
      <c r="W3" s="10" t="s">
        <v>30</v>
      </c>
      <c r="X3" s="10" t="s">
        <v>31</v>
      </c>
      <c r="Y3" s="10" t="s">
        <v>32</v>
      </c>
      <c r="Z3" s="10" t="s">
        <v>33</v>
      </c>
      <c r="AA3" s="10" t="s">
        <v>34</v>
      </c>
      <c r="AB3" s="10" t="s">
        <v>35</v>
      </c>
      <c r="AC3" s="11" t="s">
        <v>36</v>
      </c>
      <c r="AD3" s="12" t="s">
        <v>14</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13" t="s">
        <v>36</v>
      </c>
      <c r="BA3" s="9" t="s">
        <v>14</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11" t="s">
        <v>36</v>
      </c>
      <c r="BX3" s="12" t="s">
        <v>14</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9" t="s">
        <v>36</v>
      </c>
      <c r="CU3" s="9" t="s">
        <v>14</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R3" s="14" t="s">
        <v>38</v>
      </c>
      <c r="DS3" s="14" t="s">
        <v>39</v>
      </c>
      <c r="DT3" s="14" t="s">
        <v>40</v>
      </c>
    </row>
    <row r="4" spans="1:124" ht="48" customHeight="1" x14ac:dyDescent="0.25">
      <c r="A4" s="15" t="s">
        <v>41</v>
      </c>
      <c r="B4" s="227" t="s">
        <v>42</v>
      </c>
      <c r="C4" s="16" t="s">
        <v>43</v>
      </c>
      <c r="D4" s="17" t="s">
        <v>44</v>
      </c>
      <c r="E4" s="18">
        <v>510</v>
      </c>
      <c r="F4" s="19" t="s">
        <v>45</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0.7642177043478261</v>
      </c>
      <c r="AD4" s="20">
        <f t="shared" ref="AD4:AD34" si="1">SUM(AE4:AY4)</f>
        <v>43942518</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+'[2]AGOSTO 2018'!$AF$1985</f>
        <v>10623285</v>
      </c>
      <c r="AZ4" s="21">
        <f>1-AC4</f>
        <v>0.2357822956521739</v>
      </c>
      <c r="BA4" s="20">
        <f t="shared" ref="BA4:BA33" si="2">SUM(BB4:BV4)</f>
        <v>13557482</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7876715</v>
      </c>
      <c r="BW4" s="21">
        <f>+BX4/G4</f>
        <v>0.7642177043478261</v>
      </c>
      <c r="BX4" s="20">
        <f t="shared" ref="BX4:BX34" si="5">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+'[2]AGOSTO 2018'!$AF$1985</f>
        <v>10623285</v>
      </c>
      <c r="CT4" s="21">
        <f t="shared" ref="CT4:CT71" si="6">1-BW4</f>
        <v>0.2357822956521739</v>
      </c>
      <c r="CU4" s="20">
        <f t="shared" ref="CU4:CU34" si="7">SUM(CV4:DP4)</f>
        <v>13557482</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7876715</v>
      </c>
      <c r="DR4" s="25">
        <f>+G4</f>
        <v>57500000</v>
      </c>
      <c r="DS4" s="25">
        <f>+AD4+BA4</f>
        <v>57500000</v>
      </c>
      <c r="DT4" s="25">
        <f t="shared" ref="DT4:DT72" si="10">+BX4+CU4</f>
        <v>57500000</v>
      </c>
    </row>
    <row r="5" spans="1:124" ht="45.75" customHeight="1" x14ac:dyDescent="0.25">
      <c r="A5" s="26"/>
      <c r="B5" s="227"/>
      <c r="C5" s="16" t="s">
        <v>46</v>
      </c>
      <c r="D5" s="17" t="s">
        <v>47</v>
      </c>
      <c r="E5" s="18">
        <v>510</v>
      </c>
      <c r="F5" s="19" t="s">
        <v>48</v>
      </c>
      <c r="G5" s="20">
        <f t="shared" si="0"/>
        <v>38000000</v>
      </c>
      <c r="H5" s="20"/>
      <c r="I5" s="20">
        <v>35000000</v>
      </c>
      <c r="J5" s="20"/>
      <c r="K5" s="20"/>
      <c r="L5" s="20"/>
      <c r="M5" s="20"/>
      <c r="N5" s="20"/>
      <c r="O5" s="20"/>
      <c r="P5" s="20"/>
      <c r="Q5" s="20"/>
      <c r="R5" s="20"/>
      <c r="S5" s="20"/>
      <c r="T5" s="20"/>
      <c r="U5" s="20"/>
      <c r="V5" s="20"/>
      <c r="W5" s="20"/>
      <c r="X5" s="20">
        <f>18000000-18000000</f>
        <v>0</v>
      </c>
      <c r="Y5" s="20"/>
      <c r="Z5" s="20"/>
      <c r="AA5" s="20"/>
      <c r="AB5" s="20">
        <v>3000000</v>
      </c>
      <c r="AC5" s="21">
        <f>+AD5/G5</f>
        <v>0.82373934210526312</v>
      </c>
      <c r="AD5" s="20">
        <f>SUM(AE5:AY5)</f>
        <v>31302095</v>
      </c>
      <c r="AE5" s="20"/>
      <c r="AF5" s="20">
        <f>+'[3]OCTUBRE 2018'!$K$2475</f>
        <v>31302095</v>
      </c>
      <c r="AG5" s="20"/>
      <c r="AH5" s="20"/>
      <c r="AI5" s="20"/>
      <c r="AJ5" s="20"/>
      <c r="AK5" s="20"/>
      <c r="AL5" s="20"/>
      <c r="AM5" s="20"/>
      <c r="AN5" s="20"/>
      <c r="AO5" s="20"/>
      <c r="AP5" s="20"/>
      <c r="AQ5" s="20"/>
      <c r="AR5" s="20"/>
      <c r="AS5" s="20"/>
      <c r="AT5" s="20"/>
      <c r="AU5" s="20"/>
      <c r="AV5" s="20"/>
      <c r="AW5" s="20"/>
      <c r="AX5" s="20"/>
      <c r="AY5" s="20"/>
      <c r="AZ5" s="21">
        <f t="shared" ref="AZ5:AZ87" si="11">1-AC5</f>
        <v>0.17626065789473688</v>
      </c>
      <c r="BA5" s="20">
        <f t="shared" si="2"/>
        <v>6697905</v>
      </c>
      <c r="BB5" s="20">
        <f t="shared" si="3"/>
        <v>0</v>
      </c>
      <c r="BC5" s="20">
        <f t="shared" si="3"/>
        <v>3697905</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0</v>
      </c>
      <c r="BS5" s="20">
        <f t="shared" si="4"/>
        <v>0</v>
      </c>
      <c r="BT5" s="20">
        <f t="shared" si="4"/>
        <v>0</v>
      </c>
      <c r="BU5" s="20">
        <f t="shared" si="4"/>
        <v>0</v>
      </c>
      <c r="BV5" s="20">
        <f t="shared" si="4"/>
        <v>3000000</v>
      </c>
      <c r="BW5" s="21">
        <f>+BX5/G5</f>
        <v>0.77612394736842105</v>
      </c>
      <c r="BX5" s="20">
        <f t="shared" si="5"/>
        <v>29492710</v>
      </c>
      <c r="BY5" s="20"/>
      <c r="BZ5" s="20">
        <f>+'[2]AGOSTO 2018'!$H$2017</f>
        <v>29492710</v>
      </c>
      <c r="CA5" s="20"/>
      <c r="CB5" s="20"/>
      <c r="CC5" s="20"/>
      <c r="CD5" s="20"/>
      <c r="CE5" s="20"/>
      <c r="CF5" s="20"/>
      <c r="CG5" s="20"/>
      <c r="CH5" s="20"/>
      <c r="CI5" s="20"/>
      <c r="CJ5" s="20"/>
      <c r="CK5" s="20"/>
      <c r="CL5" s="20"/>
      <c r="CM5" s="20"/>
      <c r="CN5" s="20"/>
      <c r="CO5" s="20"/>
      <c r="CP5" s="20"/>
      <c r="CQ5" s="20"/>
      <c r="CR5" s="20"/>
      <c r="CS5" s="20"/>
      <c r="CT5" s="21">
        <f t="shared" si="6"/>
        <v>0.22387605263157895</v>
      </c>
      <c r="CU5" s="20">
        <f t="shared" si="7"/>
        <v>8507290</v>
      </c>
      <c r="CV5" s="20">
        <f t="shared" si="8"/>
        <v>0</v>
      </c>
      <c r="CW5" s="20">
        <f t="shared" si="8"/>
        <v>5507290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0</v>
      </c>
      <c r="DM5" s="20">
        <f t="shared" si="9"/>
        <v>0</v>
      </c>
      <c r="DN5" s="20">
        <f t="shared" si="9"/>
        <v>0</v>
      </c>
      <c r="DO5" s="20">
        <f t="shared" si="9"/>
        <v>0</v>
      </c>
      <c r="DP5" s="20">
        <f t="shared" si="9"/>
        <v>3000000</v>
      </c>
      <c r="DR5" s="25">
        <f>+G5</f>
        <v>38000000</v>
      </c>
      <c r="DS5" s="25">
        <f t="shared" ref="DS5:DS22" si="12">+AD5+BA5</f>
        <v>38000000</v>
      </c>
      <c r="DT5" s="25">
        <f t="shared" si="10"/>
        <v>38000000</v>
      </c>
    </row>
    <row r="6" spans="1:124" ht="33" customHeight="1" x14ac:dyDescent="0.25">
      <c r="A6" s="26"/>
      <c r="B6" s="227"/>
      <c r="C6" s="16" t="s">
        <v>49</v>
      </c>
      <c r="D6" s="17" t="s">
        <v>50</v>
      </c>
      <c r="E6" s="18">
        <v>510</v>
      </c>
      <c r="F6" s="19" t="s">
        <v>51</v>
      </c>
      <c r="G6" s="20">
        <f t="shared" si="0"/>
        <v>59570087</v>
      </c>
      <c r="H6" s="20"/>
      <c r="I6" s="20">
        <f>3570087</f>
        <v>3570087</v>
      </c>
      <c r="J6" s="20"/>
      <c r="K6" s="20"/>
      <c r="L6" s="20"/>
      <c r="M6" s="20"/>
      <c r="N6" s="20"/>
      <c r="O6" s="20"/>
      <c r="P6" s="20"/>
      <c r="Q6" s="20"/>
      <c r="R6" s="20"/>
      <c r="S6" s="20"/>
      <c r="T6" s="20"/>
      <c r="U6" s="20"/>
      <c r="V6" s="20"/>
      <c r="W6" s="20">
        <v>20000000</v>
      </c>
      <c r="X6" s="20">
        <v>18000000</v>
      </c>
      <c r="Y6" s="20">
        <v>15000000</v>
      </c>
      <c r="Z6" s="20"/>
      <c r="AA6" s="20"/>
      <c r="AB6" s="20">
        <v>3000000</v>
      </c>
      <c r="AC6" s="21">
        <f>+AD6/G6</f>
        <v>0.9496391536242007</v>
      </c>
      <c r="AD6" s="20">
        <f>SUM(AE6:AY6)</f>
        <v>56570087</v>
      </c>
      <c r="AE6" s="20"/>
      <c r="AF6" s="20">
        <f>+'[3]OCTUBRE 2018'!$K$2488</f>
        <v>3570087</v>
      </c>
      <c r="AG6" s="20"/>
      <c r="AH6" s="20"/>
      <c r="AI6" s="20"/>
      <c r="AJ6" s="20"/>
      <c r="AK6" s="20"/>
      <c r="AL6" s="20"/>
      <c r="AM6" s="20"/>
      <c r="AN6" s="20"/>
      <c r="AO6" s="20"/>
      <c r="AP6" s="20"/>
      <c r="AQ6" s="20"/>
      <c r="AR6" s="20"/>
      <c r="AS6" s="20"/>
      <c r="AT6" s="20">
        <f>+'[3]OCTUBRE 2018'!$Y$2488</f>
        <v>20000000</v>
      </c>
      <c r="AU6" s="20">
        <f>+'[3]OCTUBRE 2018'!$Z$2488</f>
        <v>18000000</v>
      </c>
      <c r="AV6" s="20">
        <f>+'[3]OCTUBRE 2018'!$AA$2488</f>
        <v>15000000</v>
      </c>
      <c r="AW6" s="20"/>
      <c r="AX6" s="20"/>
      <c r="AY6" s="20"/>
      <c r="AZ6" s="21">
        <f t="shared" si="11"/>
        <v>5.0360846375799295E-2</v>
      </c>
      <c r="BA6" s="20">
        <f t="shared" si="2"/>
        <v>3000000</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0</v>
      </c>
      <c r="BR6" s="20">
        <f t="shared" si="4"/>
        <v>0</v>
      </c>
      <c r="BS6" s="20">
        <f t="shared" si="4"/>
        <v>0</v>
      </c>
      <c r="BT6" s="20">
        <f t="shared" si="4"/>
        <v>0</v>
      </c>
      <c r="BU6" s="20">
        <f t="shared" si="4"/>
        <v>0</v>
      </c>
      <c r="BV6" s="20">
        <f t="shared" si="4"/>
        <v>3000000</v>
      </c>
      <c r="BW6" s="21">
        <f>+BX6/G6</f>
        <v>0.84720638396918913</v>
      </c>
      <c r="BX6" s="20">
        <f t="shared" si="5"/>
        <v>50468158</v>
      </c>
      <c r="BY6" s="20"/>
      <c r="BZ6" s="20">
        <f>+'[3]OCTUBRE 2018'!$H$2514</f>
        <v>3570087</v>
      </c>
      <c r="CA6" s="20"/>
      <c r="CB6" s="20"/>
      <c r="CC6" s="20"/>
      <c r="CD6" s="20"/>
      <c r="CE6" s="20"/>
      <c r="CF6" s="20"/>
      <c r="CG6" s="20"/>
      <c r="CH6" s="20"/>
      <c r="CI6" s="20"/>
      <c r="CJ6" s="20"/>
      <c r="CK6" s="20"/>
      <c r="CL6" s="20"/>
      <c r="CM6" s="20"/>
      <c r="CN6" s="20">
        <f>+'[3]OCTUBRE 2018'!$H$2489+'[3]OCTUBRE 2018'!$H$2492+'[3]OCTUBRE 2018'!$H$2494+'[3]OCTUBRE 2018'!$H$2495+'[3]OCTUBRE 2018'!$H$2496+'[3]OCTUBRE 2018'!$H$2497+'[3]OCTUBRE 2018'!$H$2499+'[3]OCTUBRE 2018'!$H$2500+'[3]OCTUBRE 2018'!$H$2501+'[3]OCTUBRE 2018'!$H$2502</f>
        <v>19869614</v>
      </c>
      <c r="CO6" s="20">
        <f>+'[3]OCTUBRE 2018'!$H$2512</f>
        <v>18000000</v>
      </c>
      <c r="CP6" s="20">
        <f>+'[3]OCTUBRE 2018'!$H$2504+'[3]OCTUBRE 2018'!$H$2505+'[3]OCTUBRE 2018'!$H$2506+'[3]OCTUBRE 2018'!$H$2507+'[3]OCTUBRE 2018'!$H$2508+'[3]OCTUBRE 2018'!$H$2509+'[3]OCTUBRE 2018'!$H$2510+'[3]OCTUBRE 2018'!$H$2516</f>
        <v>9028457</v>
      </c>
      <c r="CQ6" s="20"/>
      <c r="CR6" s="20"/>
      <c r="CS6" s="20"/>
      <c r="CT6" s="21">
        <f t="shared" si="6"/>
        <v>0.15279361603081087</v>
      </c>
      <c r="CU6" s="20">
        <f t="shared" si="7"/>
        <v>9101929</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130386</v>
      </c>
      <c r="DL6" s="20">
        <f t="shared" si="9"/>
        <v>0</v>
      </c>
      <c r="DM6" s="20">
        <f t="shared" si="9"/>
        <v>5971543</v>
      </c>
      <c r="DN6" s="20">
        <f t="shared" si="9"/>
        <v>0</v>
      </c>
      <c r="DO6" s="20">
        <f t="shared" si="9"/>
        <v>0</v>
      </c>
      <c r="DP6" s="20">
        <f t="shared" si="9"/>
        <v>3000000</v>
      </c>
      <c r="DR6" s="25">
        <f>+G6</f>
        <v>59570087</v>
      </c>
      <c r="DS6" s="25">
        <f t="shared" si="12"/>
        <v>59570087</v>
      </c>
      <c r="DT6" s="25">
        <f t="shared" si="10"/>
        <v>59570087</v>
      </c>
    </row>
    <row r="7" spans="1:124" ht="90" customHeight="1" x14ac:dyDescent="0.25">
      <c r="A7" s="26"/>
      <c r="B7" s="227"/>
      <c r="C7" s="16" t="s">
        <v>52</v>
      </c>
      <c r="D7" s="27" t="s">
        <v>53</v>
      </c>
      <c r="E7" s="18">
        <v>510</v>
      </c>
      <c r="F7" s="19" t="s">
        <v>54</v>
      </c>
      <c r="G7" s="20">
        <f t="shared" si="0"/>
        <v>5429913</v>
      </c>
      <c r="H7" s="20"/>
      <c r="I7" s="20">
        <f>9000000-3570087</f>
        <v>5429913</v>
      </c>
      <c r="J7" s="20"/>
      <c r="K7" s="20"/>
      <c r="L7" s="20"/>
      <c r="M7" s="20"/>
      <c r="N7" s="20"/>
      <c r="O7" s="20"/>
      <c r="P7" s="20"/>
      <c r="Q7" s="20"/>
      <c r="R7" s="20"/>
      <c r="S7" s="20"/>
      <c r="T7" s="20"/>
      <c r="U7" s="20"/>
      <c r="V7" s="20"/>
      <c r="W7" s="20"/>
      <c r="X7" s="20"/>
      <c r="Y7" s="20"/>
      <c r="Z7" s="20"/>
      <c r="AA7" s="20"/>
      <c r="AB7" s="20"/>
      <c r="AC7" s="21">
        <f t="shared" ref="AC7:AC8" si="13">+AD7/G7</f>
        <v>0.98716369857122943</v>
      </c>
      <c r="AD7" s="20">
        <f t="shared" ref="AD7:AD8" si="14">SUM(AE7:AY7)</f>
        <v>5360213</v>
      </c>
      <c r="AE7" s="20"/>
      <c r="AF7" s="20">
        <f>+'[3]OCTUBRE 2018'!$K$2522</f>
        <v>5360213</v>
      </c>
      <c r="AG7" s="20"/>
      <c r="AH7" s="20"/>
      <c r="AI7" s="20"/>
      <c r="AJ7" s="20"/>
      <c r="AK7" s="20"/>
      <c r="AL7" s="20"/>
      <c r="AM7" s="20"/>
      <c r="AN7" s="20"/>
      <c r="AO7" s="20"/>
      <c r="AP7" s="20"/>
      <c r="AQ7" s="20"/>
      <c r="AR7" s="20"/>
      <c r="AS7" s="20"/>
      <c r="AT7" s="20"/>
      <c r="AU7" s="20"/>
      <c r="AV7" s="20"/>
      <c r="AW7" s="20"/>
      <c r="AX7" s="20"/>
      <c r="AY7" s="20"/>
      <c r="AZ7" s="21">
        <f t="shared" si="11"/>
        <v>1.2836301428770569E-2</v>
      </c>
      <c r="BA7" s="20">
        <f t="shared" si="2"/>
        <v>69700</v>
      </c>
      <c r="BB7" s="20">
        <f t="shared" si="3"/>
        <v>0</v>
      </c>
      <c r="BC7" s="20">
        <f t="shared" si="3"/>
        <v>69700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5">+BX7/G7</f>
        <v>0.98716369857122943</v>
      </c>
      <c r="BX7" s="20">
        <f t="shared" si="5"/>
        <v>5360213</v>
      </c>
      <c r="BY7" s="20"/>
      <c r="BZ7" s="20">
        <f>+'[3]OCTUBRE 2018'!$H$2520</f>
        <v>5360213</v>
      </c>
      <c r="CA7" s="20"/>
      <c r="CB7" s="20"/>
      <c r="CC7" s="20"/>
      <c r="CD7" s="20"/>
      <c r="CE7" s="20"/>
      <c r="CF7" s="20"/>
      <c r="CG7" s="20"/>
      <c r="CH7" s="20"/>
      <c r="CI7" s="20"/>
      <c r="CJ7" s="20"/>
      <c r="CK7" s="20"/>
      <c r="CL7" s="20"/>
      <c r="CM7" s="20"/>
      <c r="CN7" s="20"/>
      <c r="CO7" s="20"/>
      <c r="CP7" s="20"/>
      <c r="CQ7" s="20"/>
      <c r="CR7" s="20"/>
      <c r="CS7" s="20"/>
      <c r="CT7" s="21">
        <f t="shared" si="6"/>
        <v>1.2836301428770569E-2</v>
      </c>
      <c r="CU7" s="20">
        <f t="shared" si="7"/>
        <v>69700</v>
      </c>
      <c r="CV7" s="20">
        <f t="shared" si="8"/>
        <v>0</v>
      </c>
      <c r="CW7" s="20">
        <f t="shared" si="8"/>
        <v>69700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c r="DR7" s="25">
        <f t="shared" ref="DR7:DR8" si="16">+G7</f>
        <v>5429913</v>
      </c>
      <c r="DS7" s="25">
        <f t="shared" si="12"/>
        <v>5429913</v>
      </c>
      <c r="DT7" s="25">
        <f t="shared" si="10"/>
        <v>5429913</v>
      </c>
    </row>
    <row r="8" spans="1:124" ht="45" customHeight="1" x14ac:dyDescent="0.25">
      <c r="A8" s="26"/>
      <c r="B8" s="227"/>
      <c r="C8" s="16" t="s">
        <v>55</v>
      </c>
      <c r="D8" s="27" t="s">
        <v>56</v>
      </c>
      <c r="E8" s="18">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3"/>
        <v>0.51421532000000003</v>
      </c>
      <c r="AD8" s="20">
        <f t="shared" si="14"/>
        <v>12855383</v>
      </c>
      <c r="AE8" s="20"/>
      <c r="AF8" s="20">
        <f>+'[3]OCTUBRE 2018'!$K$2534</f>
        <v>12855383</v>
      </c>
      <c r="AG8" s="20"/>
      <c r="AH8" s="20"/>
      <c r="AI8" s="20"/>
      <c r="AJ8" s="20"/>
      <c r="AK8" s="20"/>
      <c r="AL8" s="20"/>
      <c r="AM8" s="20"/>
      <c r="AN8" s="20"/>
      <c r="AO8" s="20"/>
      <c r="AP8" s="20"/>
      <c r="AQ8" s="20"/>
      <c r="AR8" s="20"/>
      <c r="AS8" s="20"/>
      <c r="AT8" s="20"/>
      <c r="AU8" s="20"/>
      <c r="AV8" s="20"/>
      <c r="AW8" s="20"/>
      <c r="AX8" s="20"/>
      <c r="AY8" s="20"/>
      <c r="AZ8" s="21">
        <f t="shared" si="11"/>
        <v>0.48578467999999997</v>
      </c>
      <c r="BA8" s="20">
        <f t="shared" si="2"/>
        <v>12144617</v>
      </c>
      <c r="BB8" s="20">
        <f t="shared" si="3"/>
        <v>0</v>
      </c>
      <c r="BC8" s="20">
        <f t="shared" si="3"/>
        <v>12144617</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5"/>
        <v>0.41099612000000002</v>
      </c>
      <c r="BX8" s="20">
        <f t="shared" si="5"/>
        <v>10274903</v>
      </c>
      <c r="BY8" s="20"/>
      <c r="BZ8" s="20">
        <f>+'[3]OCTUBRE 2018'!$H$2532</f>
        <v>10274903</v>
      </c>
      <c r="CA8" s="20"/>
      <c r="CB8" s="20"/>
      <c r="CC8" s="20"/>
      <c r="CD8" s="20"/>
      <c r="CE8" s="20"/>
      <c r="CF8" s="20"/>
      <c r="CG8" s="20"/>
      <c r="CH8" s="20"/>
      <c r="CI8" s="20"/>
      <c r="CJ8" s="20"/>
      <c r="CK8" s="20"/>
      <c r="CL8" s="20"/>
      <c r="CM8" s="20"/>
      <c r="CN8" s="20"/>
      <c r="CO8" s="20"/>
      <c r="CP8" s="20"/>
      <c r="CQ8" s="20"/>
      <c r="CR8" s="20"/>
      <c r="CS8" s="20"/>
      <c r="CT8" s="21">
        <f t="shared" si="6"/>
        <v>0.58900387999999992</v>
      </c>
      <c r="CU8" s="20">
        <f t="shared" si="7"/>
        <v>14725097</v>
      </c>
      <c r="CV8" s="20">
        <f t="shared" si="8"/>
        <v>0</v>
      </c>
      <c r="CW8" s="20">
        <f t="shared" si="8"/>
        <v>14725097</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c r="DR8" s="25">
        <f t="shared" si="16"/>
        <v>25000000</v>
      </c>
      <c r="DS8" s="25">
        <f t="shared" si="12"/>
        <v>25000000</v>
      </c>
      <c r="DT8" s="25">
        <f t="shared" si="10"/>
        <v>25000000</v>
      </c>
    </row>
    <row r="9" spans="1:124" ht="33.75" customHeight="1" x14ac:dyDescent="0.25">
      <c r="A9" s="26"/>
      <c r="B9" s="217" t="s">
        <v>57</v>
      </c>
      <c r="C9" s="16" t="s">
        <v>58</v>
      </c>
      <c r="D9" s="17" t="s">
        <v>59</v>
      </c>
      <c r="E9" s="18">
        <v>510</v>
      </c>
      <c r="F9" s="19" t="s">
        <v>60</v>
      </c>
      <c r="G9" s="20">
        <f t="shared" si="0"/>
        <v>48000000</v>
      </c>
      <c r="H9" s="20"/>
      <c r="I9" s="20"/>
      <c r="J9" s="20"/>
      <c r="K9" s="20"/>
      <c r="L9" s="20"/>
      <c r="M9" s="20"/>
      <c r="N9" s="20"/>
      <c r="O9" s="20"/>
      <c r="P9" s="20"/>
      <c r="Q9" s="20"/>
      <c r="R9" s="20"/>
      <c r="S9" s="20"/>
      <c r="T9" s="20"/>
      <c r="U9" s="20"/>
      <c r="V9" s="20"/>
      <c r="W9" s="20">
        <v>16000000</v>
      </c>
      <c r="X9" s="20"/>
      <c r="Y9" s="20"/>
      <c r="Z9" s="20"/>
      <c r="AA9" s="20"/>
      <c r="AB9" s="20">
        <f>21000000+1000000+2000000+8000000</f>
        <v>32000000</v>
      </c>
      <c r="AC9" s="21">
        <f>+AD9/G9</f>
        <v>0.29902329166666669</v>
      </c>
      <c r="AD9" s="20">
        <f>SUM(AE9:AY9)</f>
        <v>14353118</v>
      </c>
      <c r="AE9" s="20"/>
      <c r="AF9" s="20"/>
      <c r="AG9" s="20"/>
      <c r="AH9" s="20"/>
      <c r="AI9" s="20"/>
      <c r="AJ9" s="20"/>
      <c r="AK9" s="20"/>
      <c r="AL9" s="20"/>
      <c r="AM9" s="20"/>
      <c r="AN9" s="20"/>
      <c r="AO9" s="20"/>
      <c r="AP9" s="20"/>
      <c r="AQ9" s="20"/>
      <c r="AR9" s="20"/>
      <c r="AS9" s="20"/>
      <c r="AT9" s="20"/>
      <c r="AU9" s="20"/>
      <c r="AV9" s="20"/>
      <c r="AW9" s="20"/>
      <c r="AX9" s="20"/>
      <c r="AY9" s="20">
        <f>+'[3]OCTUBRE 2018'!$AF$2545</f>
        <v>14353118</v>
      </c>
      <c r="AZ9" s="21">
        <f t="shared" si="11"/>
        <v>0.70097670833333336</v>
      </c>
      <c r="BA9" s="20">
        <f t="shared" si="2"/>
        <v>33646882</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17646882</v>
      </c>
      <c r="BW9" s="21">
        <f t="shared" si="15"/>
        <v>0.25735662500000001</v>
      </c>
      <c r="BX9" s="20">
        <f t="shared" si="5"/>
        <v>12353118</v>
      </c>
      <c r="BY9" s="20"/>
      <c r="BZ9" s="20"/>
      <c r="CA9" s="20"/>
      <c r="CB9" s="20"/>
      <c r="CC9" s="20"/>
      <c r="CD9" s="20"/>
      <c r="CE9" s="20"/>
      <c r="CF9" s="20"/>
      <c r="CG9" s="20"/>
      <c r="CH9" s="20"/>
      <c r="CI9" s="20"/>
      <c r="CJ9" s="20"/>
      <c r="CK9" s="20"/>
      <c r="CL9" s="20"/>
      <c r="CM9" s="20"/>
      <c r="CN9" s="20"/>
      <c r="CO9" s="20"/>
      <c r="CP9" s="20"/>
      <c r="CQ9" s="20"/>
      <c r="CR9" s="20"/>
      <c r="CS9" s="20">
        <f>+'[4]JULIO 2018'!$H$1786</f>
        <v>12353118</v>
      </c>
      <c r="CT9" s="21">
        <f t="shared" si="6"/>
        <v>0.74264337499999999</v>
      </c>
      <c r="CU9" s="20">
        <f t="shared" si="7"/>
        <v>35646882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19646882</v>
      </c>
      <c r="DR9" s="25">
        <f>+G9</f>
        <v>48000000</v>
      </c>
      <c r="DS9" s="25">
        <f t="shared" si="12"/>
        <v>48000000</v>
      </c>
      <c r="DT9" s="25">
        <f t="shared" si="10"/>
        <v>48000000</v>
      </c>
    </row>
    <row r="10" spans="1:124" ht="21.75" customHeight="1" x14ac:dyDescent="0.25">
      <c r="A10" s="26"/>
      <c r="B10" s="217"/>
      <c r="C10" s="16" t="s">
        <v>61</v>
      </c>
      <c r="D10" s="17" t="s">
        <v>62</v>
      </c>
      <c r="E10" s="18">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7">+AD10/G10</f>
        <v>#DIV/0!</v>
      </c>
      <c r="AD10" s="20">
        <f t="shared" ref="AD10:AD13" si="18">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1"/>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5"/>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c r="DR10" s="25">
        <f t="shared" ref="DR10:DR27" si="19">+G10</f>
        <v>0</v>
      </c>
      <c r="DS10" s="25">
        <f t="shared" si="12"/>
        <v>0</v>
      </c>
      <c r="DT10" s="25">
        <f t="shared" si="10"/>
        <v>0</v>
      </c>
    </row>
    <row r="11" spans="1:124" ht="18" customHeight="1" x14ac:dyDescent="0.25">
      <c r="A11" s="26"/>
      <c r="B11" s="217"/>
      <c r="C11" s="16" t="s">
        <v>63</v>
      </c>
      <c r="D11" s="17" t="s">
        <v>64</v>
      </c>
      <c r="E11" s="18">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7"/>
        <v>#DIV/0!</v>
      </c>
      <c r="AD11" s="20">
        <f t="shared" si="18"/>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1"/>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5"/>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c r="DR11" s="25">
        <f t="shared" si="19"/>
        <v>0</v>
      </c>
      <c r="DS11" s="25">
        <f t="shared" si="12"/>
        <v>0</v>
      </c>
      <c r="DT11" s="25">
        <f t="shared" si="10"/>
        <v>0</v>
      </c>
    </row>
    <row r="12" spans="1:124" ht="18.75" customHeight="1" x14ac:dyDescent="0.25">
      <c r="A12" s="26"/>
      <c r="B12" s="217"/>
      <c r="C12" s="16" t="s">
        <v>65</v>
      </c>
      <c r="D12" s="17" t="s">
        <v>66</v>
      </c>
      <c r="E12" s="18">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7"/>
        <v>#DIV/0!</v>
      </c>
      <c r="AD12" s="20">
        <f t="shared" si="18"/>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1"/>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5"/>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c r="DR12" s="25">
        <f t="shared" si="19"/>
        <v>0</v>
      </c>
      <c r="DS12" s="25">
        <f t="shared" si="12"/>
        <v>0</v>
      </c>
      <c r="DT12" s="25">
        <f t="shared" si="10"/>
        <v>0</v>
      </c>
    </row>
    <row r="13" spans="1:124" ht="16.5" customHeight="1" x14ac:dyDescent="0.25">
      <c r="A13" s="26"/>
      <c r="B13" s="217"/>
      <c r="C13" s="16" t="s">
        <v>67</v>
      </c>
      <c r="D13" s="17" t="s">
        <v>68</v>
      </c>
      <c r="E13" s="18">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7"/>
        <v>#DIV/0!</v>
      </c>
      <c r="AD13" s="20">
        <f t="shared" si="18"/>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1"/>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5"/>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c r="DR13" s="25">
        <f t="shared" si="19"/>
        <v>0</v>
      </c>
      <c r="DS13" s="25">
        <f t="shared" si="12"/>
        <v>0</v>
      </c>
      <c r="DT13" s="25">
        <f t="shared" si="10"/>
        <v>0</v>
      </c>
    </row>
    <row r="14" spans="1:124" ht="45" customHeight="1" x14ac:dyDescent="0.25">
      <c r="A14" s="26"/>
      <c r="B14" s="228" t="s">
        <v>69</v>
      </c>
      <c r="C14" s="28" t="s">
        <v>70</v>
      </c>
      <c r="D14" s="27" t="s">
        <v>71</v>
      </c>
      <c r="E14" s="18">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7"/>
        <v>0.98381456302521009</v>
      </c>
      <c r="AD14" s="20">
        <f>SUM(AE14:AY14)</f>
        <v>117073933</v>
      </c>
      <c r="AE14" s="20"/>
      <c r="AF14" s="20">
        <f>+'[3]OCTUBRE 2018'!$K$279</f>
        <v>88073933</v>
      </c>
      <c r="AG14" s="20"/>
      <c r="AH14" s="20"/>
      <c r="AI14" s="20"/>
      <c r="AJ14" s="20"/>
      <c r="AK14" s="20"/>
      <c r="AL14" s="20"/>
      <c r="AM14" s="20"/>
      <c r="AN14" s="20"/>
      <c r="AO14" s="20"/>
      <c r="AP14" s="20"/>
      <c r="AQ14" s="20"/>
      <c r="AR14" s="20"/>
      <c r="AS14" s="20"/>
      <c r="AT14" s="20"/>
      <c r="AU14" s="20">
        <f>+'[5]JUNIO 2018'!$Z$178</f>
        <v>29000000</v>
      </c>
      <c r="AV14" s="20"/>
      <c r="AW14" s="20"/>
      <c r="AX14" s="20"/>
      <c r="AY14" s="20"/>
      <c r="AZ14" s="21">
        <f t="shared" si="11"/>
        <v>1.6185436974789913E-2</v>
      </c>
      <c r="BA14" s="20">
        <f t="shared" si="2"/>
        <v>1926067</v>
      </c>
      <c r="BB14" s="20">
        <f t="shared" si="3"/>
        <v>0</v>
      </c>
      <c r="BC14" s="20">
        <f t="shared" si="3"/>
        <v>1926067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0.85417325210084039</v>
      </c>
      <c r="BX14" s="20">
        <f t="shared" si="5"/>
        <v>101646617</v>
      </c>
      <c r="BY14" s="20"/>
      <c r="BZ14" s="20">
        <f>+'[3]OCTUBRE 2018'!$H$280+'[3]OCTUBRE 2018'!$H$284+'[3]OCTUBRE 2018'!$H$288+'[3]OCTUBRE 2018'!$H$290+'[3]OCTUBRE 2018'!$H$292+'[3]OCTUBRE 2018'!$H$294+'[3]OCTUBRE 2018'!$H$296+'[3]OCTUBRE 2018'!$H$297+'[3]OCTUBRE 2018'!$H$299+'[3]OCTUBRE 2018'!$H$304+'[3]OCTUBRE 2018'!$H$306+'[3]OCTUBRE 2018'!$H$308+'[3]OCTUBRE 2018'!$H$309+'[3]OCTUBRE 2018'!$H$311+'[3]OCTUBRE 2018'!$H$312</f>
        <v>72646617</v>
      </c>
      <c r="CA14" s="20"/>
      <c r="CB14" s="20"/>
      <c r="CC14" s="20"/>
      <c r="CD14" s="20"/>
      <c r="CE14" s="20"/>
      <c r="CF14" s="20"/>
      <c r="CG14" s="20"/>
      <c r="CH14" s="20"/>
      <c r="CI14" s="20"/>
      <c r="CJ14" s="20"/>
      <c r="CK14" s="20"/>
      <c r="CL14" s="20"/>
      <c r="CM14" s="20"/>
      <c r="CN14" s="20"/>
      <c r="CO14" s="20">
        <f>+'[2]AGOSTO 2018'!$H$275</f>
        <v>29000000</v>
      </c>
      <c r="CP14" s="20"/>
      <c r="CQ14" s="20"/>
      <c r="CR14" s="20"/>
      <c r="CS14" s="20"/>
      <c r="CT14" s="21">
        <f t="shared" si="6"/>
        <v>0.14582674789915961</v>
      </c>
      <c r="CU14" s="20">
        <f t="shared" si="7"/>
        <v>17353383</v>
      </c>
      <c r="CV14" s="20">
        <f t="shared" si="8"/>
        <v>0</v>
      </c>
      <c r="CW14" s="20">
        <f t="shared" si="8"/>
        <v>17353383</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c r="DR14" s="25">
        <f t="shared" si="19"/>
        <v>119000000</v>
      </c>
      <c r="DS14" s="25">
        <f t="shared" si="12"/>
        <v>119000000</v>
      </c>
      <c r="DT14" s="25">
        <f t="shared" si="10"/>
        <v>119000000</v>
      </c>
    </row>
    <row r="15" spans="1:124" ht="22.5" customHeight="1" x14ac:dyDescent="0.25">
      <c r="A15" s="26"/>
      <c r="B15" s="228"/>
      <c r="C15" s="16" t="s">
        <v>72</v>
      </c>
      <c r="D15" s="17" t="s">
        <v>73</v>
      </c>
      <c r="E15" s="18">
        <v>310</v>
      </c>
      <c r="F15" s="29" t="s">
        <v>74</v>
      </c>
      <c r="G15" s="20">
        <f t="shared" si="0"/>
        <v>357665509</v>
      </c>
      <c r="H15" s="20"/>
      <c r="I15" s="20">
        <f>290000000-25000000</f>
        <v>265000000</v>
      </c>
      <c r="J15" s="20">
        <v>1507807</v>
      </c>
      <c r="K15" s="20"/>
      <c r="L15" s="20"/>
      <c r="M15" s="20"/>
      <c r="N15" s="20"/>
      <c r="O15" s="20"/>
      <c r="P15" s="20"/>
      <c r="Q15" s="20"/>
      <c r="R15" s="20"/>
      <c r="S15" s="20"/>
      <c r="T15" s="20"/>
      <c r="U15" s="20"/>
      <c r="V15" s="20"/>
      <c r="W15" s="20"/>
      <c r="X15" s="20"/>
      <c r="Y15" s="20">
        <v>20000000</v>
      </c>
      <c r="Z15" s="20"/>
      <c r="AA15" s="20"/>
      <c r="AB15" s="20">
        <f>56157702+15000000</f>
        <v>71157702</v>
      </c>
      <c r="AC15" s="21">
        <f t="shared" si="17"/>
        <v>0.80584545545318431</v>
      </c>
      <c r="AD15" s="20">
        <f t="shared" si="1"/>
        <v>288223125</v>
      </c>
      <c r="AE15" s="20"/>
      <c r="AF15" s="20">
        <f>+'[3]OCTUBRE 2018'!$K$318</f>
        <v>261832029</v>
      </c>
      <c r="AG15" s="20"/>
      <c r="AH15" s="20"/>
      <c r="AI15" s="20"/>
      <c r="AJ15" s="20"/>
      <c r="AK15" s="20"/>
      <c r="AL15" s="20"/>
      <c r="AM15" s="20"/>
      <c r="AN15" s="20"/>
      <c r="AO15" s="20"/>
      <c r="AP15" s="20"/>
      <c r="AQ15" s="20"/>
      <c r="AR15" s="20"/>
      <c r="AS15" s="20"/>
      <c r="AT15" s="20"/>
      <c r="AU15" s="20"/>
      <c r="AV15" s="20"/>
      <c r="AW15" s="20"/>
      <c r="AX15" s="20"/>
      <c r="AY15" s="20">
        <f>+'[3]OCTUBRE 2018'!$AF$318</f>
        <v>26391096</v>
      </c>
      <c r="AZ15" s="21">
        <f t="shared" si="11"/>
        <v>0.19415454454681569</v>
      </c>
      <c r="BA15" s="20">
        <f t="shared" si="2"/>
        <v>69442384</v>
      </c>
      <c r="BB15" s="20">
        <f t="shared" si="3"/>
        <v>0</v>
      </c>
      <c r="BC15" s="20">
        <f t="shared" si="3"/>
        <v>3167971</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20000000</v>
      </c>
      <c r="BT15" s="20">
        <f t="shared" si="4"/>
        <v>0</v>
      </c>
      <c r="BU15" s="20">
        <f t="shared" si="4"/>
        <v>0</v>
      </c>
      <c r="BV15" s="20">
        <f t="shared" si="4"/>
        <v>44766606</v>
      </c>
      <c r="BW15" s="21">
        <f>+BX15/G15</f>
        <v>0.78393983748653828</v>
      </c>
      <c r="BX15" s="20">
        <f t="shared" si="5"/>
        <v>280388241</v>
      </c>
      <c r="BY15" s="20"/>
      <c r="BZ15" s="20">
        <f>+'[3]OCTUBRE 2018'!$H$316-CS15</f>
        <v>258997145</v>
      </c>
      <c r="CA15" s="20"/>
      <c r="CB15" s="20"/>
      <c r="CC15" s="20"/>
      <c r="CD15" s="20"/>
      <c r="CE15" s="20"/>
      <c r="CF15" s="20"/>
      <c r="CG15" s="20"/>
      <c r="CH15" s="20"/>
      <c r="CI15" s="20"/>
      <c r="CJ15" s="20"/>
      <c r="CK15" s="20"/>
      <c r="CL15" s="20"/>
      <c r="CM15" s="20"/>
      <c r="CN15" s="20"/>
      <c r="CO15" s="20"/>
      <c r="CP15" s="20"/>
      <c r="CQ15" s="20"/>
      <c r="CR15" s="20"/>
      <c r="CS15" s="20">
        <f>+'[3]OCTUBRE 2018'!$H$319+'[3]OCTUBRE 2018'!$H$363+'[3]OCTUBRE 2018'!$H$368+'[3]OCTUBRE 2018'!$H$374+'[3]OCTUBRE 2018'!$H$378+'[3]OCTUBRE 2018'!$H$380+'[3]OCTUBRE 2018'!$H$393+'[3]OCTUBRE 2018'!$H$394+'[3]OCTUBRE 2018'!$H$409+'[3]OCTUBRE 2018'!$H$413+'[3]OCTUBRE 2018'!$H$426+'[3]OCTUBRE 2018'!$H$454+'[3]OCTUBRE 2018'!$H$456+'[3]OCTUBRE 2018'!$H$518+'[3]OCTUBRE 2018'!$H$519+'[3]OCTUBRE 2018'!$H$538+'[3]OCTUBRE 2018'!$H$572+'[3]OCTUBRE 2018'!$H$584+'[3]OCTUBRE 2018'!$H$585</f>
        <v>21391096</v>
      </c>
      <c r="CT15" s="21">
        <f t="shared" si="6"/>
        <v>0.21606016251346172</v>
      </c>
      <c r="CU15" s="20">
        <f t="shared" si="7"/>
        <v>77277268</v>
      </c>
      <c r="CV15" s="20">
        <f t="shared" si="8"/>
        <v>0</v>
      </c>
      <c r="CW15" s="20">
        <f t="shared" si="8"/>
        <v>6002855</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20000000</v>
      </c>
      <c r="DN15" s="20">
        <f t="shared" si="9"/>
        <v>0</v>
      </c>
      <c r="DO15" s="20">
        <f t="shared" si="9"/>
        <v>0</v>
      </c>
      <c r="DP15" s="20">
        <f t="shared" si="9"/>
        <v>49766606</v>
      </c>
      <c r="DR15" s="25">
        <f t="shared" si="19"/>
        <v>357665509</v>
      </c>
      <c r="DS15" s="25">
        <f t="shared" si="12"/>
        <v>357665509</v>
      </c>
      <c r="DT15" s="25">
        <f t="shared" si="10"/>
        <v>357665509</v>
      </c>
    </row>
    <row r="16" spans="1:124" ht="15.75" customHeight="1" x14ac:dyDescent="0.25">
      <c r="A16" s="26"/>
      <c r="B16" s="228"/>
      <c r="C16" s="16" t="s">
        <v>75</v>
      </c>
      <c r="D16" s="17" t="s">
        <v>76</v>
      </c>
      <c r="E16" s="18">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7"/>
        <v>0.97922222222222222</v>
      </c>
      <c r="AD16" s="20">
        <f t="shared" si="1"/>
        <v>44065000</v>
      </c>
      <c r="AE16" s="20"/>
      <c r="AF16" s="20">
        <f>+'[2]AGOSTO 2018'!$K$463</f>
        <v>15000000</v>
      </c>
      <c r="AG16" s="20"/>
      <c r="AH16" s="20"/>
      <c r="AI16" s="20"/>
      <c r="AJ16" s="20"/>
      <c r="AK16" s="20"/>
      <c r="AL16" s="20"/>
      <c r="AM16" s="20"/>
      <c r="AN16" s="20"/>
      <c r="AO16" s="20"/>
      <c r="AP16" s="20"/>
      <c r="AQ16" s="20"/>
      <c r="AR16" s="20"/>
      <c r="AS16" s="20"/>
      <c r="AT16" s="20">
        <f>+'[2]AGOSTO 2018'!$Y$463</f>
        <v>29065000</v>
      </c>
      <c r="AU16" s="20"/>
      <c r="AV16" s="20"/>
      <c r="AW16" s="20"/>
      <c r="AX16" s="20"/>
      <c r="AY16" s="20"/>
      <c r="AZ16" s="21">
        <f t="shared" si="11"/>
        <v>2.0777777777777784E-2</v>
      </c>
      <c r="BA16" s="20">
        <f t="shared" si="2"/>
        <v>935000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935000</v>
      </c>
      <c r="BR16" s="20">
        <f t="shared" si="4"/>
        <v>0</v>
      </c>
      <c r="BS16" s="20">
        <f t="shared" si="4"/>
        <v>0</v>
      </c>
      <c r="BT16" s="20">
        <f t="shared" si="4"/>
        <v>0</v>
      </c>
      <c r="BU16" s="20">
        <f t="shared" si="4"/>
        <v>0</v>
      </c>
      <c r="BV16" s="20">
        <f t="shared" si="4"/>
        <v>0</v>
      </c>
      <c r="BW16" s="21">
        <f>+BX16/G16</f>
        <v>0.97922222222222222</v>
      </c>
      <c r="BX16" s="20">
        <f t="shared" si="5"/>
        <v>44065000</v>
      </c>
      <c r="BY16" s="20"/>
      <c r="BZ16" s="20">
        <f>+'[2]AGOSTO 2018'!$K$463</f>
        <v>15000000</v>
      </c>
      <c r="CA16" s="20"/>
      <c r="CB16" s="20"/>
      <c r="CC16" s="20"/>
      <c r="CD16" s="20"/>
      <c r="CE16" s="20"/>
      <c r="CF16" s="20"/>
      <c r="CG16" s="20"/>
      <c r="CH16" s="20"/>
      <c r="CI16" s="20"/>
      <c r="CJ16" s="20"/>
      <c r="CK16" s="20"/>
      <c r="CL16" s="20"/>
      <c r="CM16" s="20"/>
      <c r="CN16" s="20">
        <f>+'[2]AGOSTO 2018'!$Y$463</f>
        <v>29065000</v>
      </c>
      <c r="CO16" s="20"/>
      <c r="CP16" s="20"/>
      <c r="CQ16" s="20"/>
      <c r="CR16" s="20"/>
      <c r="CS16" s="20"/>
      <c r="CT16" s="21">
        <f t="shared" si="6"/>
        <v>2.0777777777777784E-2</v>
      </c>
      <c r="CU16" s="20">
        <f t="shared" si="7"/>
        <v>935000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935000</v>
      </c>
      <c r="DL16" s="20">
        <f t="shared" si="9"/>
        <v>0</v>
      </c>
      <c r="DM16" s="20">
        <f t="shared" si="9"/>
        <v>0</v>
      </c>
      <c r="DN16" s="20">
        <f t="shared" si="9"/>
        <v>0</v>
      </c>
      <c r="DO16" s="20">
        <f t="shared" si="9"/>
        <v>0</v>
      </c>
      <c r="DP16" s="20">
        <f t="shared" si="9"/>
        <v>0</v>
      </c>
      <c r="DR16" s="25">
        <f t="shared" si="19"/>
        <v>45000000</v>
      </c>
      <c r="DS16" s="25">
        <f t="shared" si="12"/>
        <v>45000000</v>
      </c>
      <c r="DT16" s="25">
        <f t="shared" si="10"/>
        <v>45000000</v>
      </c>
    </row>
    <row r="17" spans="1:126" ht="46.5" customHeight="1" x14ac:dyDescent="0.25">
      <c r="A17" s="26"/>
      <c r="B17" s="228"/>
      <c r="C17" s="16" t="s">
        <v>77</v>
      </c>
      <c r="D17" s="17" t="s">
        <v>78</v>
      </c>
      <c r="E17" s="18">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7"/>
        <v>0.32079742222222224</v>
      </c>
      <c r="AD17" s="20">
        <f t="shared" si="1"/>
        <v>14435884</v>
      </c>
      <c r="AE17" s="20"/>
      <c r="AF17" s="20"/>
      <c r="AG17" s="20"/>
      <c r="AH17" s="20"/>
      <c r="AI17" s="20"/>
      <c r="AJ17" s="20"/>
      <c r="AK17" s="20"/>
      <c r="AL17" s="20"/>
      <c r="AM17" s="20"/>
      <c r="AN17" s="20"/>
      <c r="AO17" s="20"/>
      <c r="AP17" s="20"/>
      <c r="AQ17" s="20"/>
      <c r="AR17" s="20"/>
      <c r="AS17" s="20"/>
      <c r="AT17" s="20">
        <f>+'[3]OCTUBRE 2018'!$Y$623</f>
        <v>14435884</v>
      </c>
      <c r="AU17" s="20"/>
      <c r="AV17" s="20"/>
      <c r="AW17" s="20"/>
      <c r="AX17" s="20"/>
      <c r="AY17" s="20"/>
      <c r="AZ17" s="21">
        <f t="shared" si="11"/>
        <v>0.67920257777777771</v>
      </c>
      <c r="BA17" s="20">
        <f t="shared" si="2"/>
        <v>30564116</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12564116</v>
      </c>
      <c r="BR17" s="20">
        <f t="shared" si="4"/>
        <v>0</v>
      </c>
      <c r="BS17" s="20">
        <f t="shared" si="4"/>
        <v>0</v>
      </c>
      <c r="BT17" s="20">
        <f t="shared" si="4"/>
        <v>0</v>
      </c>
      <c r="BU17" s="20">
        <f t="shared" si="4"/>
        <v>0</v>
      </c>
      <c r="BV17" s="20">
        <f t="shared" si="4"/>
        <v>18000000</v>
      </c>
      <c r="BW17" s="21">
        <f>+BX17/G17</f>
        <v>0.32079742222222224</v>
      </c>
      <c r="BX17" s="20">
        <f t="shared" si="5"/>
        <v>14435884</v>
      </c>
      <c r="BY17" s="20"/>
      <c r="BZ17" s="20"/>
      <c r="CA17" s="20"/>
      <c r="CB17" s="20"/>
      <c r="CC17" s="20"/>
      <c r="CD17" s="20"/>
      <c r="CE17" s="20"/>
      <c r="CF17" s="20"/>
      <c r="CG17" s="20"/>
      <c r="CH17" s="20"/>
      <c r="CI17" s="20"/>
      <c r="CJ17" s="20"/>
      <c r="CK17" s="20"/>
      <c r="CL17" s="20"/>
      <c r="CM17" s="20"/>
      <c r="CN17" s="20">
        <f>+'[3]OCTUBRE 2018'!$H$624+'[3]OCTUBRE 2018'!$H$626+'[3]OCTUBRE 2018'!$H$627+'[3]OCTUBRE 2018'!$H$628</f>
        <v>14435884</v>
      </c>
      <c r="CO17" s="20"/>
      <c r="CP17" s="20"/>
      <c r="CQ17" s="20"/>
      <c r="CR17" s="20"/>
      <c r="CS17" s="20"/>
      <c r="CT17" s="21">
        <f t="shared" si="6"/>
        <v>0.67920257777777771</v>
      </c>
      <c r="CU17" s="20">
        <f t="shared" si="7"/>
        <v>30564116</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12564116</v>
      </c>
      <c r="DL17" s="20">
        <f t="shared" si="9"/>
        <v>0</v>
      </c>
      <c r="DM17" s="20">
        <f t="shared" si="9"/>
        <v>0</v>
      </c>
      <c r="DN17" s="20">
        <f t="shared" si="9"/>
        <v>0</v>
      </c>
      <c r="DO17" s="20">
        <f t="shared" si="9"/>
        <v>0</v>
      </c>
      <c r="DP17" s="20">
        <f t="shared" si="9"/>
        <v>18000000</v>
      </c>
      <c r="DR17" s="25">
        <f t="shared" si="19"/>
        <v>45000000</v>
      </c>
      <c r="DS17" s="25">
        <f t="shared" si="12"/>
        <v>45000000</v>
      </c>
      <c r="DT17" s="25">
        <f t="shared" si="10"/>
        <v>45000000</v>
      </c>
    </row>
    <row r="18" spans="1:126" ht="46.5" customHeight="1" x14ac:dyDescent="0.25">
      <c r="A18" s="26"/>
      <c r="B18" s="31"/>
      <c r="C18" s="16" t="s">
        <v>80</v>
      </c>
      <c r="D18" s="27" t="s">
        <v>81</v>
      </c>
      <c r="E18" s="18">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7"/>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1"/>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20">+BX18/G18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c r="DR18" s="25">
        <f t="shared" si="19"/>
        <v>4000000</v>
      </c>
      <c r="DS18" s="25">
        <f t="shared" si="12"/>
        <v>4000000</v>
      </c>
      <c r="DT18" s="25">
        <f t="shared" si="10"/>
        <v>4000000</v>
      </c>
    </row>
    <row r="19" spans="1:126" ht="78.75" customHeight="1" x14ac:dyDescent="0.25">
      <c r="A19" s="26"/>
      <c r="B19" s="31" t="s">
        <v>82</v>
      </c>
      <c r="C19" s="28" t="s">
        <v>83</v>
      </c>
      <c r="D19" s="17" t="s">
        <v>84</v>
      </c>
      <c r="E19" s="18">
        <v>510</v>
      </c>
      <c r="F19" s="19" t="s">
        <v>85</v>
      </c>
      <c r="G19" s="20">
        <f t="shared" si="0"/>
        <v>277935545</v>
      </c>
      <c r="H19" s="20"/>
      <c r="I19" s="20"/>
      <c r="J19" s="20"/>
      <c r="K19" s="20"/>
      <c r="L19" s="20">
        <v>146000000</v>
      </c>
      <c r="M19" s="20"/>
      <c r="N19" s="20"/>
      <c r="O19" s="20">
        <v>1000000</v>
      </c>
      <c r="P19" s="20">
        <v>1000000</v>
      </c>
      <c r="Q19" s="20">
        <v>1000000</v>
      </c>
      <c r="R19" s="20"/>
      <c r="S19" s="20"/>
      <c r="T19" s="20"/>
      <c r="U19" s="20"/>
      <c r="V19" s="20"/>
      <c r="W19" s="20"/>
      <c r="X19" s="20"/>
      <c r="Y19" s="20">
        <f>37252478+13063067</f>
        <v>50315545</v>
      </c>
      <c r="Z19" s="20"/>
      <c r="AA19" s="20"/>
      <c r="AB19" s="20">
        <f>60600000+10000000-4000000+2500000+5204940+4315060</f>
        <v>78620000</v>
      </c>
      <c r="AC19" s="21">
        <f t="shared" si="17"/>
        <v>0.85739488988355195</v>
      </c>
      <c r="AD19" s="20">
        <f t="shared" si="1"/>
        <v>238300516</v>
      </c>
      <c r="AE19" s="20"/>
      <c r="AF19" s="20"/>
      <c r="AG19" s="20"/>
      <c r="AH19" s="20"/>
      <c r="AI19" s="20">
        <f>+'[3]OCTUBRE 2018'!$N$2568</f>
        <v>132655529</v>
      </c>
      <c r="AJ19" s="20"/>
      <c r="AK19" s="20"/>
      <c r="AL19" s="20">
        <f>+'[3]OCTUBRE 2018'!$Q$2568</f>
        <v>1000000</v>
      </c>
      <c r="AM19" s="20">
        <f>+'[3]OCTUBRE 2018'!$R$2568</f>
        <v>1000000</v>
      </c>
      <c r="AN19" s="20">
        <f>+'[3]OCTUBRE 2018'!$S$2568</f>
        <v>1000000</v>
      </c>
      <c r="AO19" s="20"/>
      <c r="AP19" s="20"/>
      <c r="AQ19" s="20"/>
      <c r="AR19" s="20"/>
      <c r="AS19" s="20"/>
      <c r="AT19" s="20"/>
      <c r="AU19" s="20"/>
      <c r="AV19" s="20">
        <f>+'[3]OCTUBRE 2018'!$AA$2568</f>
        <v>37252478</v>
      </c>
      <c r="AW19" s="20"/>
      <c r="AX19" s="20"/>
      <c r="AY19" s="20">
        <f>+'[3]OCTUBRE 2018'!$AF$2568</f>
        <v>65392509</v>
      </c>
      <c r="AZ19" s="21">
        <f t="shared" si="11"/>
        <v>0.14260511011644805</v>
      </c>
      <c r="BA19" s="20">
        <f t="shared" si="2"/>
        <v>39635029</v>
      </c>
      <c r="BB19" s="20">
        <f t="shared" si="3"/>
        <v>0</v>
      </c>
      <c r="BC19" s="20">
        <f t="shared" si="3"/>
        <v>0</v>
      </c>
      <c r="BD19" s="20">
        <f t="shared" si="3"/>
        <v>0</v>
      </c>
      <c r="BE19" s="20">
        <f t="shared" si="3"/>
        <v>0</v>
      </c>
      <c r="BF19" s="20">
        <f t="shared" si="3"/>
        <v>13344471</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21">W19-AT19</f>
        <v>0</v>
      </c>
      <c r="BR19" s="20">
        <f t="shared" si="21"/>
        <v>0</v>
      </c>
      <c r="BS19" s="20">
        <f t="shared" si="21"/>
        <v>13063067</v>
      </c>
      <c r="BT19" s="20">
        <f t="shared" si="21"/>
        <v>0</v>
      </c>
      <c r="BU19" s="20">
        <f t="shared" si="4"/>
        <v>0</v>
      </c>
      <c r="BV19" s="20">
        <f t="shared" si="4"/>
        <v>13227491</v>
      </c>
      <c r="BW19" s="21">
        <f t="shared" si="20"/>
        <v>0.77507947031388158</v>
      </c>
      <c r="BX19" s="20">
        <f t="shared" si="5"/>
        <v>215422135</v>
      </c>
      <c r="BY19" s="20"/>
      <c r="BZ19" s="20"/>
      <c r="CA19" s="20"/>
      <c r="CB19" s="20"/>
      <c r="CC19" s="20">
        <f>+'[3]OCTUBRE 2018'!$H$2569+'[3]OCTUBRE 2018'!$H$2574+'[3]OCTUBRE 2018'!$H$2593+'[3]OCTUBRE 2018'!$H$2595+'[3]OCTUBRE 2018'!$H$2598+'[3]OCTUBRE 2018'!$H$2599+'[3]OCTUBRE 2018'!$H$2601+'[3]OCTUBRE 2018'!$H$2602+'[3]OCTUBRE 2018'!$H$2613+'[3]OCTUBRE 2018'!$H$2616+'[3]OCTUBRE 2018'!$H$2618+'[3]OCTUBRE 2018'!$H$2619+'[3]OCTUBRE 2018'!$H$2623+'[3]OCTUBRE 2018'!$H$2624+'[3]OCTUBRE 2018'!$H$2626+'[3]OCTUBRE 2018'!$H$2627+'[3]OCTUBRE 2018'!$H$2628+'[3]OCTUBRE 2018'!$H$2629+'[3]OCTUBRE 2018'!$H$2630</f>
        <v>119567225</v>
      </c>
      <c r="CD19" s="20"/>
      <c r="CE19" s="20"/>
      <c r="CF19" s="20"/>
      <c r="CG19" s="20"/>
      <c r="CH19" s="20"/>
      <c r="CI19" s="20"/>
      <c r="CJ19" s="20"/>
      <c r="CK19" s="20"/>
      <c r="CL19" s="20"/>
      <c r="CM19" s="20"/>
      <c r="CN19" s="20"/>
      <c r="CO19" s="20"/>
      <c r="CP19" s="20">
        <f>+'[3]OCTUBRE 2018'!$H$2607</f>
        <v>36702401</v>
      </c>
      <c r="CQ19" s="20"/>
      <c r="CR19" s="20"/>
      <c r="CS19" s="20">
        <f>+'[3]OCTUBRE 2018'!$H$2579+'[3]OCTUBRE 2018'!$H$2581+'[3]OCTUBRE 2018'!$H$2583+'[3]OCTUBRE 2018'!$H$2585+'[3]OCTUBRE 2018'!$H$2587+'[3]OCTUBRE 2018'!$H$2589+'[3]OCTUBRE 2018'!$H$2591+'[3]OCTUBRE 2018'!$H$2597+'[3]OCTUBRE 2018'!$H$2600+'[3]OCTUBRE 2018'!$H$2603+'[3]OCTUBRE 2018'!$H$2604+'[3]OCTUBRE 2018'!$H$2605+'[3]OCTUBRE 2018'!$H$2606+'[3]OCTUBRE 2018'!$H$2614+'[3]OCTUBRE 2018'!$H$2621+'[3]OCTUBRE 2018'!$H$2625</f>
        <v>59152509</v>
      </c>
      <c r="CT19" s="21">
        <f t="shared" si="6"/>
        <v>0.22492052968611842</v>
      </c>
      <c r="CU19" s="20">
        <f t="shared" si="7"/>
        <v>62513410</v>
      </c>
      <c r="CV19" s="20">
        <f t="shared" si="8"/>
        <v>0</v>
      </c>
      <c r="CW19" s="20">
        <f t="shared" si="8"/>
        <v>0</v>
      </c>
      <c r="CX19" s="20">
        <f>J19-CA19</f>
        <v>0</v>
      </c>
      <c r="CY19" s="20">
        <f t="shared" si="8"/>
        <v>0</v>
      </c>
      <c r="CZ19" s="20">
        <f t="shared" si="8"/>
        <v>26432775</v>
      </c>
      <c r="DA19" s="20">
        <f t="shared" si="8"/>
        <v>0</v>
      </c>
      <c r="DB19" s="20">
        <f t="shared" si="8"/>
        <v>0</v>
      </c>
      <c r="DC19" s="20">
        <f t="shared" si="8"/>
        <v>1000000</v>
      </c>
      <c r="DD19" s="20">
        <f t="shared" si="8"/>
        <v>1000000</v>
      </c>
      <c r="DE19" s="20">
        <f t="shared" si="8"/>
        <v>1000000</v>
      </c>
      <c r="DF19" s="20">
        <f t="shared" si="8"/>
        <v>0</v>
      </c>
      <c r="DG19" s="20">
        <f t="shared" si="8"/>
        <v>0</v>
      </c>
      <c r="DH19" s="20">
        <f t="shared" si="8"/>
        <v>0</v>
      </c>
      <c r="DI19" s="20">
        <f t="shared" si="8"/>
        <v>0</v>
      </c>
      <c r="DJ19" s="20">
        <f t="shared" si="8"/>
        <v>0</v>
      </c>
      <c r="DK19" s="20">
        <f t="shared" si="8"/>
        <v>0</v>
      </c>
      <c r="DL19" s="20">
        <f t="shared" si="9"/>
        <v>0</v>
      </c>
      <c r="DM19" s="20">
        <f t="shared" si="9"/>
        <v>13613144</v>
      </c>
      <c r="DN19" s="20">
        <f t="shared" si="9"/>
        <v>0</v>
      </c>
      <c r="DO19" s="20">
        <f t="shared" si="9"/>
        <v>0</v>
      </c>
      <c r="DP19" s="20">
        <f t="shared" si="9"/>
        <v>19467491</v>
      </c>
      <c r="DR19" s="25">
        <f t="shared" si="19"/>
        <v>277935545</v>
      </c>
      <c r="DS19" s="25">
        <f t="shared" si="12"/>
        <v>277935545</v>
      </c>
      <c r="DT19" s="25">
        <f t="shared" si="10"/>
        <v>277935545</v>
      </c>
    </row>
    <row r="20" spans="1:126" ht="36" customHeight="1" x14ac:dyDescent="0.25">
      <c r="A20" s="26"/>
      <c r="B20" s="31"/>
      <c r="C20" s="16" t="s">
        <v>86</v>
      </c>
      <c r="D20" s="17" t="s">
        <v>87</v>
      </c>
      <c r="E20" s="18">
        <v>510</v>
      </c>
      <c r="F20" s="19" t="s">
        <v>54</v>
      </c>
      <c r="G20" s="20">
        <f t="shared" si="0"/>
        <v>108969341</v>
      </c>
      <c r="H20" s="20">
        <v>10614302</v>
      </c>
      <c r="I20" s="20">
        <f>52000000+10000000</f>
        <v>62000000</v>
      </c>
      <c r="J20" s="20">
        <v>9449040</v>
      </c>
      <c r="K20" s="20"/>
      <c r="L20" s="20"/>
      <c r="M20" s="20"/>
      <c r="N20" s="20"/>
      <c r="O20" s="20"/>
      <c r="P20" s="20"/>
      <c r="Q20" s="20"/>
      <c r="R20" s="20"/>
      <c r="S20" s="20"/>
      <c r="T20" s="20"/>
      <c r="U20" s="20"/>
      <c r="V20" s="20"/>
      <c r="W20" s="20"/>
      <c r="X20" s="20"/>
      <c r="Y20" s="20">
        <f>13000000+13905999</f>
        <v>26905999</v>
      </c>
      <c r="Z20" s="20"/>
      <c r="AA20" s="20"/>
      <c r="AB20" s="20"/>
      <c r="AC20" s="21">
        <f t="shared" si="17"/>
        <v>0.87238613290319889</v>
      </c>
      <c r="AD20" s="20">
        <f t="shared" si="1"/>
        <v>95063342</v>
      </c>
      <c r="AE20" s="20">
        <f>+'[3]OCTUBRE 2018'!$J$2640</f>
        <v>10614302</v>
      </c>
      <c r="AF20" s="20">
        <f>+'[3]OCTUBRE 2018'!$K$2640</f>
        <v>61000000</v>
      </c>
      <c r="AG20" s="20">
        <f>+'[6]SEPTIEMBRE 2018'!$M$2319</f>
        <v>9449040</v>
      </c>
      <c r="AH20" s="20"/>
      <c r="AI20" s="20"/>
      <c r="AJ20" s="20"/>
      <c r="AK20" s="20"/>
      <c r="AL20" s="20"/>
      <c r="AM20" s="20"/>
      <c r="AN20" s="20"/>
      <c r="AO20" s="20"/>
      <c r="AP20" s="20"/>
      <c r="AQ20" s="20"/>
      <c r="AR20" s="20"/>
      <c r="AS20" s="20"/>
      <c r="AT20" s="20"/>
      <c r="AU20" s="20"/>
      <c r="AV20" s="20">
        <f>+'[3]OCTUBRE 2018'!$AA$2640</f>
        <v>14000000</v>
      </c>
      <c r="AW20" s="20"/>
      <c r="AX20" s="20"/>
      <c r="AY20" s="20"/>
      <c r="AZ20" s="21">
        <f t="shared" si="11"/>
        <v>0.12761386709680111</v>
      </c>
      <c r="BA20" s="20">
        <f t="shared" si="2"/>
        <v>13905999</v>
      </c>
      <c r="BB20" s="20">
        <f t="shared" ref="BB20:BQ34" si="22">H20-AE20</f>
        <v>0</v>
      </c>
      <c r="BC20" s="20">
        <f t="shared" si="22"/>
        <v>1000000</v>
      </c>
      <c r="BD20" s="20">
        <f t="shared" si="22"/>
        <v>0</v>
      </c>
      <c r="BE20" s="20">
        <f t="shared" si="21"/>
        <v>0</v>
      </c>
      <c r="BF20" s="20">
        <f t="shared" si="21"/>
        <v>0</v>
      </c>
      <c r="BG20" s="20">
        <f t="shared" si="21"/>
        <v>0</v>
      </c>
      <c r="BH20" s="20">
        <f t="shared" si="21"/>
        <v>0</v>
      </c>
      <c r="BI20" s="20">
        <f t="shared" si="21"/>
        <v>0</v>
      </c>
      <c r="BJ20" s="20">
        <f t="shared" si="21"/>
        <v>0</v>
      </c>
      <c r="BK20" s="20">
        <f t="shared" si="21"/>
        <v>0</v>
      </c>
      <c r="BL20" s="20">
        <f t="shared" si="21"/>
        <v>0</v>
      </c>
      <c r="BM20" s="20">
        <f t="shared" si="21"/>
        <v>0</v>
      </c>
      <c r="BN20" s="20">
        <f t="shared" si="21"/>
        <v>0</v>
      </c>
      <c r="BO20" s="20">
        <f t="shared" si="21"/>
        <v>0</v>
      </c>
      <c r="BP20" s="20">
        <f t="shared" si="21"/>
        <v>0</v>
      </c>
      <c r="BQ20" s="20">
        <f t="shared" si="21"/>
        <v>0</v>
      </c>
      <c r="BR20" s="20">
        <f t="shared" si="21"/>
        <v>0</v>
      </c>
      <c r="BS20" s="20">
        <f t="shared" si="21"/>
        <v>12905999</v>
      </c>
      <c r="BT20" s="20">
        <f t="shared" si="21"/>
        <v>0</v>
      </c>
      <c r="BU20" s="20">
        <f t="shared" ref="BU20:BV34" si="23">AA20-AX20</f>
        <v>0</v>
      </c>
      <c r="BV20" s="20">
        <f t="shared" si="23"/>
        <v>0</v>
      </c>
      <c r="BW20" s="21">
        <f t="shared" si="20"/>
        <v>0.73785268647261071</v>
      </c>
      <c r="BX20" s="20">
        <f t="shared" si="5"/>
        <v>80403321</v>
      </c>
      <c r="BY20" s="20">
        <f>+'[3]OCTUBRE 2018'!$H$2700</f>
        <v>9461760</v>
      </c>
      <c r="BZ20" s="20">
        <f>+'[3]OCTUBRE 2018'!$H$2643+'[3]OCTUBRE 2018'!$H$2646+'[3]OCTUBRE 2018'!$H$2648+'[3]OCTUBRE 2018'!$H$2650+'[3]OCTUBRE 2018'!$H$2652+'[3]OCTUBRE 2018'!$H$2677+'[3]OCTUBRE 2018'!$H$2679+'[3]OCTUBRE 2018'!$H$2681+'[3]OCTUBRE 2018'!$H$2683</f>
        <v>50569311</v>
      </c>
      <c r="CA20" s="20">
        <f>+'[3]OCTUBRE 2018'!$H$2684</f>
        <v>8601600</v>
      </c>
      <c r="CB20" s="20"/>
      <c r="CC20" s="20"/>
      <c r="CD20" s="20"/>
      <c r="CE20" s="20"/>
      <c r="CF20" s="20"/>
      <c r="CG20" s="20"/>
      <c r="CH20" s="20"/>
      <c r="CI20" s="20"/>
      <c r="CJ20" s="20"/>
      <c r="CK20" s="20"/>
      <c r="CL20" s="20"/>
      <c r="CM20" s="20"/>
      <c r="CN20" s="20"/>
      <c r="CO20" s="20"/>
      <c r="CP20" s="20">
        <f>+'[3]OCTUBRE 2018'!$H$2641+'[3]OCTUBRE 2018'!$H$2675</f>
        <v>11770650</v>
      </c>
      <c r="CQ20" s="20"/>
      <c r="CR20" s="20"/>
      <c r="CS20" s="20"/>
      <c r="CT20" s="21">
        <f t="shared" si="6"/>
        <v>0.26214731352738929</v>
      </c>
      <c r="CU20" s="20">
        <f t="shared" si="7"/>
        <v>28566020</v>
      </c>
      <c r="CV20" s="20">
        <f t="shared" ref="CV20:DK34" si="24">H20-BY20</f>
        <v>1152542</v>
      </c>
      <c r="CW20" s="20">
        <f t="shared" si="24"/>
        <v>11430689</v>
      </c>
      <c r="CX20" s="20">
        <f t="shared" si="24"/>
        <v>847440</v>
      </c>
      <c r="CY20" s="20">
        <f t="shared" si="24"/>
        <v>0</v>
      </c>
      <c r="CZ20" s="20">
        <f t="shared" si="24"/>
        <v>0</v>
      </c>
      <c r="DA20" s="20">
        <f t="shared" si="24"/>
        <v>0</v>
      </c>
      <c r="DB20" s="20">
        <f t="shared" si="24"/>
        <v>0</v>
      </c>
      <c r="DC20" s="20">
        <f t="shared" si="24"/>
        <v>0</v>
      </c>
      <c r="DD20" s="20">
        <f t="shared" si="24"/>
        <v>0</v>
      </c>
      <c r="DE20" s="20">
        <f t="shared" si="24"/>
        <v>0</v>
      </c>
      <c r="DF20" s="20">
        <f t="shared" si="24"/>
        <v>0</v>
      </c>
      <c r="DG20" s="20">
        <f t="shared" si="24"/>
        <v>0</v>
      </c>
      <c r="DH20" s="20">
        <f t="shared" si="24"/>
        <v>0</v>
      </c>
      <c r="DI20" s="20">
        <f t="shared" si="24"/>
        <v>0</v>
      </c>
      <c r="DJ20" s="20">
        <f t="shared" si="24"/>
        <v>0</v>
      </c>
      <c r="DK20" s="20">
        <f t="shared" si="24"/>
        <v>0</v>
      </c>
      <c r="DL20" s="20">
        <f t="shared" ref="DL20:DP34" si="25">X20-CO20</f>
        <v>0</v>
      </c>
      <c r="DM20" s="20">
        <f t="shared" si="25"/>
        <v>15135349</v>
      </c>
      <c r="DN20" s="20">
        <f t="shared" si="25"/>
        <v>0</v>
      </c>
      <c r="DO20" s="20">
        <f t="shared" si="25"/>
        <v>0</v>
      </c>
      <c r="DP20" s="20">
        <f t="shared" si="25"/>
        <v>0</v>
      </c>
      <c r="DR20" s="25">
        <f t="shared" si="19"/>
        <v>108969341</v>
      </c>
      <c r="DS20" s="25">
        <f t="shared" si="12"/>
        <v>108969341</v>
      </c>
      <c r="DT20" s="25">
        <f t="shared" si="10"/>
        <v>108969341</v>
      </c>
    </row>
    <row r="21" spans="1:126" ht="47.25" customHeight="1" x14ac:dyDescent="0.25">
      <c r="A21" s="26"/>
      <c r="B21" s="31"/>
      <c r="C21" s="16" t="s">
        <v>88</v>
      </c>
      <c r="D21" s="17" t="s">
        <v>89</v>
      </c>
      <c r="E21" s="18">
        <v>510</v>
      </c>
      <c r="F21" s="19" t="s">
        <v>54</v>
      </c>
      <c r="G21" s="20">
        <f t="shared" si="0"/>
        <v>86488749</v>
      </c>
      <c r="H21" s="20">
        <v>10614301</v>
      </c>
      <c r="I21" s="20">
        <v>8849000</v>
      </c>
      <c r="J21" s="20">
        <v>7025448</v>
      </c>
      <c r="K21" s="20"/>
      <c r="L21" s="20"/>
      <c r="M21" s="20"/>
      <c r="N21" s="20"/>
      <c r="O21" s="20"/>
      <c r="P21" s="20"/>
      <c r="Q21" s="20"/>
      <c r="R21" s="20"/>
      <c r="S21" s="20"/>
      <c r="T21" s="20"/>
      <c r="U21" s="20"/>
      <c r="V21" s="20"/>
      <c r="W21" s="20">
        <v>52000000</v>
      </c>
      <c r="X21" s="20"/>
      <c r="Y21" s="20">
        <v>8000000</v>
      </c>
      <c r="Z21" s="20"/>
      <c r="AA21" s="20"/>
      <c r="AB21" s="20"/>
      <c r="AC21" s="21">
        <f t="shared" si="17"/>
        <v>0.89000970519298417</v>
      </c>
      <c r="AD21" s="20">
        <f t="shared" si="1"/>
        <v>76975826</v>
      </c>
      <c r="AE21" s="20">
        <f>+'[7]MAYO 2018'!$J$1558</f>
        <v>10614301</v>
      </c>
      <c r="AF21" s="20">
        <f>+'[3]OCTUBRE 2018'!$K$2724</f>
        <v>7886548</v>
      </c>
      <c r="AG21" s="20">
        <f>+'[7]MAYO 2018'!$M$1558</f>
        <v>6485699</v>
      </c>
      <c r="AH21" s="20"/>
      <c r="AI21" s="20"/>
      <c r="AJ21" s="20"/>
      <c r="AK21" s="20"/>
      <c r="AL21" s="20"/>
      <c r="AM21" s="20"/>
      <c r="AN21" s="20"/>
      <c r="AO21" s="20"/>
      <c r="AP21" s="20"/>
      <c r="AQ21" s="20"/>
      <c r="AR21" s="20"/>
      <c r="AS21" s="20"/>
      <c r="AT21" s="20">
        <f>+'[2]AGOSTO 2018'!$Y$2192</f>
        <v>51989278</v>
      </c>
      <c r="AU21" s="20"/>
      <c r="AV21" s="20"/>
      <c r="AW21" s="20"/>
      <c r="AX21" s="20"/>
      <c r="AY21" s="20"/>
      <c r="AZ21" s="21">
        <f t="shared" si="11"/>
        <v>0.10999029480701583</v>
      </c>
      <c r="BA21" s="20">
        <f t="shared" si="2"/>
        <v>9512923</v>
      </c>
      <c r="BB21" s="20">
        <f t="shared" si="22"/>
        <v>0</v>
      </c>
      <c r="BC21" s="20">
        <f t="shared" si="22"/>
        <v>962452</v>
      </c>
      <c r="BD21" s="20">
        <f t="shared" si="22"/>
        <v>539749</v>
      </c>
      <c r="BE21" s="20">
        <f t="shared" si="21"/>
        <v>0</v>
      </c>
      <c r="BF21" s="20">
        <f t="shared" si="21"/>
        <v>0</v>
      </c>
      <c r="BG21" s="20">
        <f t="shared" si="21"/>
        <v>0</v>
      </c>
      <c r="BH21" s="20">
        <f t="shared" si="21"/>
        <v>0</v>
      </c>
      <c r="BI21" s="20">
        <f t="shared" si="21"/>
        <v>0</v>
      </c>
      <c r="BJ21" s="20">
        <f t="shared" si="21"/>
        <v>0</v>
      </c>
      <c r="BK21" s="20">
        <f t="shared" si="21"/>
        <v>0</v>
      </c>
      <c r="BL21" s="20">
        <f t="shared" si="21"/>
        <v>0</v>
      </c>
      <c r="BM21" s="20">
        <f t="shared" si="21"/>
        <v>0</v>
      </c>
      <c r="BN21" s="20">
        <f t="shared" si="21"/>
        <v>0</v>
      </c>
      <c r="BO21" s="20">
        <f t="shared" si="21"/>
        <v>0</v>
      </c>
      <c r="BP21" s="20">
        <f t="shared" si="21"/>
        <v>0</v>
      </c>
      <c r="BQ21" s="20">
        <f t="shared" si="21"/>
        <v>10722</v>
      </c>
      <c r="BR21" s="20">
        <f t="shared" si="21"/>
        <v>0</v>
      </c>
      <c r="BS21" s="20">
        <f t="shared" si="21"/>
        <v>8000000</v>
      </c>
      <c r="BT21" s="20">
        <f t="shared" si="21"/>
        <v>0</v>
      </c>
      <c r="BU21" s="20">
        <f t="shared" si="23"/>
        <v>0</v>
      </c>
      <c r="BV21" s="20">
        <f t="shared" si="23"/>
        <v>0</v>
      </c>
      <c r="BW21" s="21">
        <f t="shared" si="20"/>
        <v>0.79882387939268262</v>
      </c>
      <c r="BX21" s="20">
        <f t="shared" si="5"/>
        <v>69089278</v>
      </c>
      <c r="BY21" s="20">
        <f>+'[7]MAYO 2018'!$H$1591</f>
        <v>10614301</v>
      </c>
      <c r="BZ21" s="20"/>
      <c r="CA21" s="20">
        <f>+'[7]MAYO 2018'!$H$1600</f>
        <v>6485699</v>
      </c>
      <c r="CB21" s="20"/>
      <c r="CC21" s="20"/>
      <c r="CD21" s="20"/>
      <c r="CE21" s="20"/>
      <c r="CF21" s="20"/>
      <c r="CG21" s="20"/>
      <c r="CH21" s="20"/>
      <c r="CI21" s="20"/>
      <c r="CJ21" s="20"/>
      <c r="CK21" s="20"/>
      <c r="CL21" s="20"/>
      <c r="CM21" s="20"/>
      <c r="CN21" s="20">
        <f>+'[2]AGOSTO 2018'!$Y$2192</f>
        <v>51989278</v>
      </c>
      <c r="CO21" s="20"/>
      <c r="CP21" s="20"/>
      <c r="CQ21" s="20"/>
      <c r="CR21" s="20"/>
      <c r="CS21" s="20"/>
      <c r="CT21" s="21">
        <f t="shared" si="6"/>
        <v>0.20117612060731738</v>
      </c>
      <c r="CU21" s="20">
        <f t="shared" si="7"/>
        <v>17399471</v>
      </c>
      <c r="CV21" s="20">
        <f t="shared" si="24"/>
        <v>0</v>
      </c>
      <c r="CW21" s="20">
        <f t="shared" si="24"/>
        <v>8849000</v>
      </c>
      <c r="CX21" s="20">
        <f t="shared" si="24"/>
        <v>539749</v>
      </c>
      <c r="CY21" s="20">
        <f t="shared" si="24"/>
        <v>0</v>
      </c>
      <c r="CZ21" s="20">
        <f t="shared" si="24"/>
        <v>0</v>
      </c>
      <c r="DA21" s="20">
        <f t="shared" si="24"/>
        <v>0</v>
      </c>
      <c r="DB21" s="20">
        <f t="shared" si="24"/>
        <v>0</v>
      </c>
      <c r="DC21" s="20">
        <f t="shared" si="24"/>
        <v>0</v>
      </c>
      <c r="DD21" s="20">
        <f t="shared" si="24"/>
        <v>0</v>
      </c>
      <c r="DE21" s="20">
        <f t="shared" si="24"/>
        <v>0</v>
      </c>
      <c r="DF21" s="20">
        <f t="shared" si="24"/>
        <v>0</v>
      </c>
      <c r="DG21" s="20">
        <f t="shared" si="24"/>
        <v>0</v>
      </c>
      <c r="DH21" s="20">
        <f t="shared" si="24"/>
        <v>0</v>
      </c>
      <c r="DI21" s="20">
        <f t="shared" si="24"/>
        <v>0</v>
      </c>
      <c r="DJ21" s="20">
        <f t="shared" si="24"/>
        <v>0</v>
      </c>
      <c r="DK21" s="20">
        <f t="shared" si="24"/>
        <v>10722</v>
      </c>
      <c r="DL21" s="20">
        <f t="shared" si="25"/>
        <v>0</v>
      </c>
      <c r="DM21" s="20">
        <f t="shared" si="25"/>
        <v>8000000</v>
      </c>
      <c r="DN21" s="20">
        <f t="shared" si="25"/>
        <v>0</v>
      </c>
      <c r="DO21" s="20">
        <f t="shared" si="25"/>
        <v>0</v>
      </c>
      <c r="DP21" s="20">
        <f t="shared" si="25"/>
        <v>0</v>
      </c>
      <c r="DR21" s="25">
        <f t="shared" si="19"/>
        <v>86488749</v>
      </c>
      <c r="DS21" s="25">
        <f t="shared" si="12"/>
        <v>86488749</v>
      </c>
      <c r="DT21" s="25">
        <f t="shared" si="10"/>
        <v>86488749</v>
      </c>
    </row>
    <row r="22" spans="1:126" ht="33" customHeight="1" x14ac:dyDescent="0.25">
      <c r="A22" s="26"/>
      <c r="B22" s="31"/>
      <c r="C22" s="16" t="s">
        <v>90</v>
      </c>
      <c r="D22" s="17" t="s">
        <v>91</v>
      </c>
      <c r="E22" s="18">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7"/>
        <v>0.89456419159873402</v>
      </c>
      <c r="AD22" s="20">
        <f t="shared" si="1"/>
        <v>90471703</v>
      </c>
      <c r="AE22" s="20"/>
      <c r="AF22" s="20"/>
      <c r="AG22" s="20">
        <f>+'[2]AGOSTO 2018'!$M$2249</f>
        <v>28699948</v>
      </c>
      <c r="AH22" s="20"/>
      <c r="AI22" s="20"/>
      <c r="AJ22" s="20"/>
      <c r="AK22" s="20"/>
      <c r="AL22" s="20"/>
      <c r="AM22" s="20"/>
      <c r="AN22" s="20"/>
      <c r="AO22" s="20"/>
      <c r="AP22" s="20"/>
      <c r="AQ22" s="20"/>
      <c r="AR22" s="20"/>
      <c r="AS22" s="20"/>
      <c r="AT22" s="20"/>
      <c r="AU22" s="20"/>
      <c r="AV22" s="20">
        <f>+'[3]OCTUBRE 2018'!$AA$2782</f>
        <v>61771755</v>
      </c>
      <c r="AW22" s="20"/>
      <c r="AX22" s="20"/>
      <c r="AY22" s="20"/>
      <c r="AZ22" s="21">
        <f>1-AC22</f>
        <v>0.10543580840126598</v>
      </c>
      <c r="BA22" s="20">
        <f t="shared" si="2"/>
        <v>10663245</v>
      </c>
      <c r="BB22" s="20">
        <f t="shared" si="22"/>
        <v>0</v>
      </c>
      <c r="BC22" s="20">
        <f t="shared" si="22"/>
        <v>0</v>
      </c>
      <c r="BD22" s="20">
        <f t="shared" si="22"/>
        <v>2435000</v>
      </c>
      <c r="BE22" s="20">
        <f t="shared" si="21"/>
        <v>0</v>
      </c>
      <c r="BF22" s="20">
        <f t="shared" si="21"/>
        <v>0</v>
      </c>
      <c r="BG22" s="20">
        <f t="shared" si="21"/>
        <v>0</v>
      </c>
      <c r="BH22" s="20">
        <f t="shared" si="21"/>
        <v>0</v>
      </c>
      <c r="BI22" s="20">
        <f t="shared" si="21"/>
        <v>0</v>
      </c>
      <c r="BJ22" s="20">
        <f t="shared" si="21"/>
        <v>0</v>
      </c>
      <c r="BK22" s="20">
        <f t="shared" si="21"/>
        <v>0</v>
      </c>
      <c r="BL22" s="20">
        <f t="shared" si="21"/>
        <v>0</v>
      </c>
      <c r="BM22" s="20">
        <f t="shared" si="21"/>
        <v>0</v>
      </c>
      <c r="BN22" s="20">
        <f t="shared" si="21"/>
        <v>0</v>
      </c>
      <c r="BO22" s="20">
        <f t="shared" si="21"/>
        <v>0</v>
      </c>
      <c r="BP22" s="20">
        <f t="shared" si="21"/>
        <v>0</v>
      </c>
      <c r="BQ22" s="20">
        <f t="shared" si="21"/>
        <v>0</v>
      </c>
      <c r="BR22" s="20">
        <f t="shared" si="21"/>
        <v>0</v>
      </c>
      <c r="BS22" s="20">
        <f t="shared" si="21"/>
        <v>8228245</v>
      </c>
      <c r="BT22" s="20">
        <f t="shared" si="21"/>
        <v>0</v>
      </c>
      <c r="BU22" s="20">
        <f t="shared" si="23"/>
        <v>0</v>
      </c>
      <c r="BV22" s="20">
        <f t="shared" si="23"/>
        <v>0</v>
      </c>
      <c r="BW22" s="21">
        <f t="shared" si="20"/>
        <v>0.80583147182712744</v>
      </c>
      <c r="BX22" s="20">
        <f t="shared" si="5"/>
        <v>81497724</v>
      </c>
      <c r="BY22" s="20"/>
      <c r="BZ22" s="20"/>
      <c r="CA22" s="20">
        <f>+'[2]AGOSTO 2018'!$H$2271+'[2]AGOSTO 2018'!$H$2278</f>
        <v>28699098</v>
      </c>
      <c r="CB22" s="20"/>
      <c r="CC22" s="20"/>
      <c r="CD22" s="20"/>
      <c r="CE22" s="20"/>
      <c r="CF22" s="20"/>
      <c r="CG22" s="20"/>
      <c r="CH22" s="20"/>
      <c r="CI22" s="20"/>
      <c r="CJ22" s="20"/>
      <c r="CK22" s="20"/>
      <c r="CL22" s="20"/>
      <c r="CM22" s="20"/>
      <c r="CN22" s="20"/>
      <c r="CO22" s="20"/>
      <c r="CP22" s="20">
        <f>+'[2]AGOSTO 2018'!$H$2250+'[2]AGOSTO 2018'!$H$2253+'[2]AGOSTO 2018'!$H$2256+'[2]AGOSTO 2018'!$H$2259+'[2]AGOSTO 2018'!$H$2261+'[2]AGOSTO 2018'!$H$2262+'[2]AGOSTO 2018'!$H$2264+'[2]AGOSTO 2018'!$H$2265+'[2]AGOSTO 2018'!$H$2266+'[2]AGOSTO 2018'!$H$2267+'[2]AGOSTO 2018'!$H$2268+'[2]AGOSTO 2018'!$H$2269+'[2]AGOSTO 2018'!$H$2274+'[2]AGOSTO 2018'!$H$2275+'[2]AGOSTO 2018'!$H$2276+'[2]AGOSTO 2018'!$H$2277</f>
        <v>52798626</v>
      </c>
      <c r="CQ22" s="20"/>
      <c r="CR22" s="20"/>
      <c r="CS22" s="20"/>
      <c r="CT22" s="21">
        <f t="shared" si="6"/>
        <v>0.19416852817287256</v>
      </c>
      <c r="CU22" s="20">
        <f t="shared" si="7"/>
        <v>19637224</v>
      </c>
      <c r="CV22" s="20">
        <f t="shared" si="24"/>
        <v>0</v>
      </c>
      <c r="CW22" s="20">
        <f t="shared" si="24"/>
        <v>0</v>
      </c>
      <c r="CX22" s="20">
        <f t="shared" si="24"/>
        <v>2435850</v>
      </c>
      <c r="CY22" s="20">
        <f t="shared" si="24"/>
        <v>0</v>
      </c>
      <c r="CZ22" s="20">
        <f t="shared" si="24"/>
        <v>0</v>
      </c>
      <c r="DA22" s="20">
        <f t="shared" si="24"/>
        <v>0</v>
      </c>
      <c r="DB22" s="20">
        <f t="shared" si="24"/>
        <v>0</v>
      </c>
      <c r="DC22" s="20">
        <f t="shared" si="24"/>
        <v>0</v>
      </c>
      <c r="DD22" s="20">
        <f t="shared" si="24"/>
        <v>0</v>
      </c>
      <c r="DE22" s="20">
        <f t="shared" si="24"/>
        <v>0</v>
      </c>
      <c r="DF22" s="20">
        <f t="shared" si="24"/>
        <v>0</v>
      </c>
      <c r="DG22" s="20">
        <f t="shared" si="24"/>
        <v>0</v>
      </c>
      <c r="DH22" s="20">
        <f t="shared" si="24"/>
        <v>0</v>
      </c>
      <c r="DI22" s="20">
        <f t="shared" si="24"/>
        <v>0</v>
      </c>
      <c r="DJ22" s="20">
        <f t="shared" si="24"/>
        <v>0</v>
      </c>
      <c r="DK22" s="20">
        <f t="shared" si="24"/>
        <v>0</v>
      </c>
      <c r="DL22" s="20">
        <f t="shared" si="25"/>
        <v>0</v>
      </c>
      <c r="DM22" s="20">
        <f t="shared" si="25"/>
        <v>17201374</v>
      </c>
      <c r="DN22" s="20">
        <f t="shared" si="25"/>
        <v>0</v>
      </c>
      <c r="DO22" s="20">
        <f t="shared" si="25"/>
        <v>0</v>
      </c>
      <c r="DP22" s="20">
        <f t="shared" si="25"/>
        <v>0</v>
      </c>
      <c r="DR22" s="25">
        <f t="shared" si="19"/>
        <v>101134948</v>
      </c>
      <c r="DS22" s="25">
        <f t="shared" si="12"/>
        <v>101134948</v>
      </c>
      <c r="DT22" s="25">
        <f t="shared" si="10"/>
        <v>101134948</v>
      </c>
      <c r="DV22" s="33"/>
    </row>
    <row r="23" spans="1:126" ht="27" customHeight="1" x14ac:dyDescent="0.25">
      <c r="A23" s="26"/>
      <c r="B23" s="31"/>
      <c r="C23" s="16" t="s">
        <v>92</v>
      </c>
      <c r="D23" s="17" t="s">
        <v>93</v>
      </c>
      <c r="E23" s="18">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7"/>
        <v>0.90978194729595629</v>
      </c>
      <c r="AD23" s="20">
        <f t="shared" si="1"/>
        <v>18969000</v>
      </c>
      <c r="AE23" s="20"/>
      <c r="AF23" s="20"/>
      <c r="AG23" s="20"/>
      <c r="AH23" s="20"/>
      <c r="AI23" s="20"/>
      <c r="AJ23" s="20"/>
      <c r="AK23" s="20"/>
      <c r="AL23" s="20"/>
      <c r="AM23" s="20"/>
      <c r="AN23" s="20"/>
      <c r="AO23" s="20"/>
      <c r="AP23" s="20"/>
      <c r="AQ23" s="20"/>
      <c r="AR23" s="20"/>
      <c r="AS23" s="20"/>
      <c r="AT23" s="20"/>
      <c r="AU23" s="20"/>
      <c r="AV23" s="20">
        <f>+'[3]OCTUBRE 2018'!$AA$2816</f>
        <v>18969000</v>
      </c>
      <c r="AW23" s="20"/>
      <c r="AX23" s="20"/>
      <c r="AY23" s="20"/>
      <c r="AZ23" s="21">
        <f t="shared" si="11"/>
        <v>9.0218052704043705E-2</v>
      </c>
      <c r="BA23" s="20">
        <f t="shared" si="2"/>
        <v>1881051</v>
      </c>
      <c r="BB23" s="20">
        <f t="shared" si="22"/>
        <v>0</v>
      </c>
      <c r="BC23" s="20">
        <f t="shared" si="22"/>
        <v>0</v>
      </c>
      <c r="BD23" s="20">
        <f t="shared" si="22"/>
        <v>850051</v>
      </c>
      <c r="BE23" s="20">
        <f t="shared" si="21"/>
        <v>0</v>
      </c>
      <c r="BF23" s="20">
        <f t="shared" si="21"/>
        <v>0</v>
      </c>
      <c r="BG23" s="20">
        <f t="shared" si="21"/>
        <v>0</v>
      </c>
      <c r="BH23" s="20">
        <f t="shared" si="21"/>
        <v>0</v>
      </c>
      <c r="BI23" s="20">
        <f t="shared" si="21"/>
        <v>0</v>
      </c>
      <c r="BJ23" s="20">
        <f t="shared" si="21"/>
        <v>0</v>
      </c>
      <c r="BK23" s="20">
        <f t="shared" si="21"/>
        <v>0</v>
      </c>
      <c r="BL23" s="20">
        <f t="shared" si="21"/>
        <v>0</v>
      </c>
      <c r="BM23" s="20">
        <f t="shared" si="21"/>
        <v>0</v>
      </c>
      <c r="BN23" s="20">
        <f t="shared" si="21"/>
        <v>0</v>
      </c>
      <c r="BO23" s="20">
        <f t="shared" si="21"/>
        <v>0</v>
      </c>
      <c r="BP23" s="20">
        <f t="shared" si="21"/>
        <v>0</v>
      </c>
      <c r="BQ23" s="20">
        <f t="shared" si="21"/>
        <v>0</v>
      </c>
      <c r="BR23" s="20">
        <f t="shared" si="21"/>
        <v>0</v>
      </c>
      <c r="BS23" s="20">
        <f t="shared" si="21"/>
        <v>1031000</v>
      </c>
      <c r="BT23" s="20">
        <f t="shared" si="21"/>
        <v>0</v>
      </c>
      <c r="BU23" s="20">
        <f t="shared" si="23"/>
        <v>0</v>
      </c>
      <c r="BV23" s="20">
        <f t="shared" si="23"/>
        <v>0</v>
      </c>
      <c r="BW23" s="21">
        <f t="shared" si="20"/>
        <v>0.61242056434298409</v>
      </c>
      <c r="BX23" s="20">
        <f t="shared" si="5"/>
        <v>12769000</v>
      </c>
      <c r="BY23" s="20"/>
      <c r="BZ23" s="20"/>
      <c r="CA23" s="20"/>
      <c r="CB23" s="20"/>
      <c r="CC23" s="20"/>
      <c r="CD23" s="20"/>
      <c r="CE23" s="20"/>
      <c r="CF23" s="20"/>
      <c r="CG23" s="20"/>
      <c r="CH23" s="20"/>
      <c r="CI23" s="20"/>
      <c r="CJ23" s="20"/>
      <c r="CK23" s="20"/>
      <c r="CL23" s="20"/>
      <c r="CM23" s="20"/>
      <c r="CN23" s="20"/>
      <c r="CO23" s="20"/>
      <c r="CP23" s="20">
        <f>+'[6]SEPTIEMBRE 2018'!$H$2458</f>
        <v>12769000</v>
      </c>
      <c r="CQ23" s="20"/>
      <c r="CR23" s="20"/>
      <c r="CS23" s="20"/>
      <c r="CT23" s="21">
        <f t="shared" si="6"/>
        <v>0.38757943565701591</v>
      </c>
      <c r="CU23" s="20">
        <f t="shared" si="7"/>
        <v>8081051</v>
      </c>
      <c r="CV23" s="20">
        <f t="shared" si="24"/>
        <v>0</v>
      </c>
      <c r="CW23" s="20">
        <f t="shared" si="24"/>
        <v>0</v>
      </c>
      <c r="CX23" s="20">
        <f t="shared" si="24"/>
        <v>850051</v>
      </c>
      <c r="CY23" s="20">
        <f t="shared" si="24"/>
        <v>0</v>
      </c>
      <c r="CZ23" s="20">
        <f t="shared" si="24"/>
        <v>0</v>
      </c>
      <c r="DA23" s="20">
        <f t="shared" si="24"/>
        <v>0</v>
      </c>
      <c r="DB23" s="20">
        <f t="shared" si="24"/>
        <v>0</v>
      </c>
      <c r="DC23" s="20">
        <f t="shared" si="24"/>
        <v>0</v>
      </c>
      <c r="DD23" s="20">
        <f t="shared" si="24"/>
        <v>0</v>
      </c>
      <c r="DE23" s="20">
        <f t="shared" si="24"/>
        <v>0</v>
      </c>
      <c r="DF23" s="20">
        <f t="shared" si="24"/>
        <v>0</v>
      </c>
      <c r="DG23" s="20">
        <f t="shared" si="24"/>
        <v>0</v>
      </c>
      <c r="DH23" s="20">
        <f t="shared" si="24"/>
        <v>0</v>
      </c>
      <c r="DI23" s="20">
        <f t="shared" si="24"/>
        <v>0</v>
      </c>
      <c r="DJ23" s="20">
        <f t="shared" si="24"/>
        <v>0</v>
      </c>
      <c r="DK23" s="20">
        <f t="shared" si="24"/>
        <v>0</v>
      </c>
      <c r="DL23" s="20">
        <f t="shared" si="25"/>
        <v>0</v>
      </c>
      <c r="DM23" s="20">
        <f t="shared" si="25"/>
        <v>7231000</v>
      </c>
      <c r="DN23" s="20">
        <f t="shared" si="25"/>
        <v>0</v>
      </c>
      <c r="DO23" s="20">
        <f t="shared" si="25"/>
        <v>0</v>
      </c>
      <c r="DP23" s="20">
        <f t="shared" si="25"/>
        <v>0</v>
      </c>
      <c r="DR23" s="25">
        <f t="shared" si="19"/>
        <v>20850051</v>
      </c>
      <c r="DS23" s="25">
        <f>+AD23+BA23</f>
        <v>20850051</v>
      </c>
      <c r="DT23" s="25">
        <f t="shared" si="10"/>
        <v>20850051</v>
      </c>
    </row>
    <row r="24" spans="1:126" ht="62.25" customHeight="1" x14ac:dyDescent="0.25">
      <c r="A24" s="26"/>
      <c r="B24" s="31"/>
      <c r="C24" s="16" t="s">
        <v>94</v>
      </c>
      <c r="D24" s="27" t="s">
        <v>95</v>
      </c>
      <c r="E24" s="18">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7"/>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1"/>
        <v>1</v>
      </c>
      <c r="BA24" s="20">
        <f t="shared" si="2"/>
        <v>4000000</v>
      </c>
      <c r="BB24" s="20">
        <f t="shared" si="22"/>
        <v>0</v>
      </c>
      <c r="BC24" s="20">
        <f t="shared" si="22"/>
        <v>0</v>
      </c>
      <c r="BD24" s="20">
        <f t="shared" si="22"/>
        <v>0</v>
      </c>
      <c r="BE24" s="20">
        <f t="shared" si="21"/>
        <v>0</v>
      </c>
      <c r="BF24" s="20">
        <f t="shared" si="21"/>
        <v>4000000</v>
      </c>
      <c r="BG24" s="20">
        <f t="shared" si="21"/>
        <v>0</v>
      </c>
      <c r="BH24" s="20">
        <f t="shared" si="21"/>
        <v>0</v>
      </c>
      <c r="BI24" s="20">
        <f t="shared" si="21"/>
        <v>0</v>
      </c>
      <c r="BJ24" s="20">
        <f t="shared" si="21"/>
        <v>0</v>
      </c>
      <c r="BK24" s="20">
        <f t="shared" si="21"/>
        <v>0</v>
      </c>
      <c r="BL24" s="20">
        <f t="shared" si="21"/>
        <v>0</v>
      </c>
      <c r="BM24" s="20">
        <f t="shared" si="21"/>
        <v>0</v>
      </c>
      <c r="BN24" s="20">
        <f t="shared" si="21"/>
        <v>0</v>
      </c>
      <c r="BO24" s="20">
        <f t="shared" si="21"/>
        <v>0</v>
      </c>
      <c r="BP24" s="20">
        <f t="shared" si="21"/>
        <v>0</v>
      </c>
      <c r="BQ24" s="20">
        <f t="shared" si="21"/>
        <v>0</v>
      </c>
      <c r="BR24" s="20">
        <f t="shared" si="21"/>
        <v>0</v>
      </c>
      <c r="BS24" s="20">
        <f t="shared" si="21"/>
        <v>0</v>
      </c>
      <c r="BT24" s="20">
        <f t="shared" si="21"/>
        <v>0</v>
      </c>
      <c r="BU24" s="20">
        <f t="shared" si="23"/>
        <v>0</v>
      </c>
      <c r="BV24" s="20">
        <f t="shared" si="23"/>
        <v>0</v>
      </c>
      <c r="BW24" s="21">
        <f t="shared" si="20"/>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4"/>
        <v>0</v>
      </c>
      <c r="CW24" s="20">
        <f t="shared" si="24"/>
        <v>0</v>
      </c>
      <c r="CX24" s="20">
        <f t="shared" si="24"/>
        <v>0</v>
      </c>
      <c r="CY24" s="20">
        <f t="shared" si="24"/>
        <v>0</v>
      </c>
      <c r="CZ24" s="20">
        <f t="shared" si="24"/>
        <v>4000000</v>
      </c>
      <c r="DA24" s="20">
        <f t="shared" si="24"/>
        <v>0</v>
      </c>
      <c r="DB24" s="20">
        <f t="shared" si="24"/>
        <v>0</v>
      </c>
      <c r="DC24" s="20">
        <f t="shared" si="24"/>
        <v>0</v>
      </c>
      <c r="DD24" s="20">
        <f t="shared" si="24"/>
        <v>0</v>
      </c>
      <c r="DE24" s="20">
        <f t="shared" si="24"/>
        <v>0</v>
      </c>
      <c r="DF24" s="20">
        <f t="shared" si="24"/>
        <v>0</v>
      </c>
      <c r="DG24" s="20">
        <f t="shared" si="24"/>
        <v>0</v>
      </c>
      <c r="DH24" s="20">
        <f t="shared" si="24"/>
        <v>0</v>
      </c>
      <c r="DI24" s="20">
        <f t="shared" si="24"/>
        <v>0</v>
      </c>
      <c r="DJ24" s="20">
        <f t="shared" si="24"/>
        <v>0</v>
      </c>
      <c r="DK24" s="20">
        <f t="shared" si="24"/>
        <v>0</v>
      </c>
      <c r="DL24" s="20">
        <f t="shared" si="25"/>
        <v>0</v>
      </c>
      <c r="DM24" s="20">
        <f t="shared" si="25"/>
        <v>0</v>
      </c>
      <c r="DN24" s="20">
        <f t="shared" si="25"/>
        <v>0</v>
      </c>
      <c r="DO24" s="20">
        <f t="shared" si="25"/>
        <v>0</v>
      </c>
      <c r="DP24" s="20">
        <f t="shared" si="25"/>
        <v>0</v>
      </c>
      <c r="DR24" s="25">
        <f t="shared" si="19"/>
        <v>4000000</v>
      </c>
      <c r="DS24" s="25">
        <f t="shared" ref="DS24:DS27" si="26">+AD24+BA24</f>
        <v>4000000</v>
      </c>
      <c r="DT24" s="25">
        <f t="shared" si="10"/>
        <v>4000000</v>
      </c>
    </row>
    <row r="25" spans="1:126" ht="92.25" customHeight="1" x14ac:dyDescent="0.25">
      <c r="A25" s="26"/>
      <c r="B25" s="31"/>
      <c r="C25" s="16" t="s">
        <v>96</v>
      </c>
      <c r="D25" s="27" t="s">
        <v>97</v>
      </c>
      <c r="E25" s="18">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7"/>
        <v>0.80237000000000003</v>
      </c>
      <c r="AD25" s="20">
        <f t="shared" si="1"/>
        <v>7221330</v>
      </c>
      <c r="AE25" s="20"/>
      <c r="AF25" s="20">
        <f>+'[7]MAYO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1"/>
        <v>0.19762999999999997</v>
      </c>
      <c r="BA25" s="20">
        <f t="shared" si="2"/>
        <v>1778670</v>
      </c>
      <c r="BB25" s="20">
        <f t="shared" si="22"/>
        <v>0</v>
      </c>
      <c r="BC25" s="20">
        <f t="shared" si="22"/>
        <v>1778670</v>
      </c>
      <c r="BD25" s="20">
        <f t="shared" si="22"/>
        <v>0</v>
      </c>
      <c r="BE25" s="20">
        <f t="shared" si="21"/>
        <v>0</v>
      </c>
      <c r="BF25" s="20">
        <f t="shared" si="21"/>
        <v>0</v>
      </c>
      <c r="BG25" s="20">
        <f t="shared" si="21"/>
        <v>0</v>
      </c>
      <c r="BH25" s="20">
        <f t="shared" si="21"/>
        <v>0</v>
      </c>
      <c r="BI25" s="20">
        <f t="shared" si="21"/>
        <v>0</v>
      </c>
      <c r="BJ25" s="20">
        <f t="shared" si="21"/>
        <v>0</v>
      </c>
      <c r="BK25" s="20">
        <f t="shared" si="21"/>
        <v>0</v>
      </c>
      <c r="BL25" s="20">
        <f t="shared" si="21"/>
        <v>0</v>
      </c>
      <c r="BM25" s="20">
        <f t="shared" si="21"/>
        <v>0</v>
      </c>
      <c r="BN25" s="20">
        <f t="shared" si="21"/>
        <v>0</v>
      </c>
      <c r="BO25" s="20">
        <f t="shared" si="21"/>
        <v>0</v>
      </c>
      <c r="BP25" s="20">
        <f t="shared" si="21"/>
        <v>0</v>
      </c>
      <c r="BQ25" s="20">
        <f t="shared" si="21"/>
        <v>0</v>
      </c>
      <c r="BR25" s="20">
        <f t="shared" si="21"/>
        <v>0</v>
      </c>
      <c r="BS25" s="20">
        <f t="shared" si="21"/>
        <v>0</v>
      </c>
      <c r="BT25" s="20">
        <f t="shared" si="21"/>
        <v>0</v>
      </c>
      <c r="BU25" s="20">
        <f t="shared" si="23"/>
        <v>0</v>
      </c>
      <c r="BV25" s="20">
        <f t="shared" si="23"/>
        <v>0</v>
      </c>
      <c r="BW25" s="21">
        <f t="shared" si="20"/>
        <v>0.80237000000000003</v>
      </c>
      <c r="BX25" s="20">
        <f t="shared" si="5"/>
        <v>7221330</v>
      </c>
      <c r="BY25" s="20"/>
      <c r="BZ25" s="20">
        <f>+'[7]MAYO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4"/>
        <v>0</v>
      </c>
      <c r="CW25" s="20">
        <f t="shared" si="24"/>
        <v>1778670</v>
      </c>
      <c r="CX25" s="20">
        <f>J25-CA25</f>
        <v>0</v>
      </c>
      <c r="CY25" s="20">
        <f t="shared" si="24"/>
        <v>0</v>
      </c>
      <c r="CZ25" s="20">
        <f t="shared" si="24"/>
        <v>0</v>
      </c>
      <c r="DA25" s="20">
        <f t="shared" si="24"/>
        <v>0</v>
      </c>
      <c r="DB25" s="20">
        <f t="shared" si="24"/>
        <v>0</v>
      </c>
      <c r="DC25" s="20">
        <f t="shared" si="24"/>
        <v>0</v>
      </c>
      <c r="DD25" s="20">
        <f t="shared" si="24"/>
        <v>0</v>
      </c>
      <c r="DE25" s="20">
        <f t="shared" si="24"/>
        <v>0</v>
      </c>
      <c r="DF25" s="20">
        <f t="shared" si="24"/>
        <v>0</v>
      </c>
      <c r="DG25" s="20">
        <f t="shared" si="24"/>
        <v>0</v>
      </c>
      <c r="DH25" s="20">
        <f t="shared" si="24"/>
        <v>0</v>
      </c>
      <c r="DI25" s="20">
        <f t="shared" si="24"/>
        <v>0</v>
      </c>
      <c r="DJ25" s="20">
        <f t="shared" si="24"/>
        <v>0</v>
      </c>
      <c r="DK25" s="20">
        <f t="shared" si="24"/>
        <v>0</v>
      </c>
      <c r="DL25" s="20">
        <f t="shared" si="25"/>
        <v>0</v>
      </c>
      <c r="DM25" s="20">
        <f t="shared" si="25"/>
        <v>0</v>
      </c>
      <c r="DN25" s="20">
        <f t="shared" si="25"/>
        <v>0</v>
      </c>
      <c r="DO25" s="20">
        <f t="shared" si="25"/>
        <v>0</v>
      </c>
      <c r="DP25" s="20">
        <f t="shared" si="25"/>
        <v>0</v>
      </c>
      <c r="DR25" s="25">
        <f t="shared" si="19"/>
        <v>9000000</v>
      </c>
      <c r="DS25" s="25">
        <f t="shared" si="26"/>
        <v>9000000</v>
      </c>
      <c r="DT25" s="25">
        <f t="shared" si="10"/>
        <v>9000000</v>
      </c>
    </row>
    <row r="26" spans="1:126" ht="60" customHeight="1" x14ac:dyDescent="0.25">
      <c r="A26" s="26"/>
      <c r="B26" s="31"/>
      <c r="C26" s="16" t="s">
        <v>98</v>
      </c>
      <c r="D26" s="27" t="s">
        <v>99</v>
      </c>
      <c r="E26" s="18">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7"/>
        <v>1</v>
      </c>
      <c r="AD26" s="20">
        <f t="shared" si="1"/>
        <v>10000000</v>
      </c>
      <c r="AE26" s="20"/>
      <c r="AF26" s="20">
        <f>+'[5]JUNIO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1"/>
        <v>0</v>
      </c>
      <c r="BA26" s="20">
        <f>SUM(BB26:BV26)</f>
        <v>0</v>
      </c>
      <c r="BB26" s="20">
        <f t="shared" si="22"/>
        <v>0</v>
      </c>
      <c r="BC26" s="20">
        <f t="shared" si="22"/>
        <v>0</v>
      </c>
      <c r="BD26" s="20">
        <f t="shared" si="22"/>
        <v>0</v>
      </c>
      <c r="BE26" s="20">
        <f t="shared" si="21"/>
        <v>0</v>
      </c>
      <c r="BF26" s="20">
        <f t="shared" si="21"/>
        <v>0</v>
      </c>
      <c r="BG26" s="20">
        <f t="shared" si="21"/>
        <v>0</v>
      </c>
      <c r="BH26" s="20">
        <f t="shared" si="21"/>
        <v>0</v>
      </c>
      <c r="BI26" s="20">
        <f t="shared" si="21"/>
        <v>0</v>
      </c>
      <c r="BJ26" s="20">
        <f t="shared" si="21"/>
        <v>0</v>
      </c>
      <c r="BK26" s="20">
        <f t="shared" si="21"/>
        <v>0</v>
      </c>
      <c r="BL26" s="20">
        <f t="shared" si="21"/>
        <v>0</v>
      </c>
      <c r="BM26" s="20">
        <f t="shared" si="21"/>
        <v>0</v>
      </c>
      <c r="BN26" s="20">
        <f t="shared" si="21"/>
        <v>0</v>
      </c>
      <c r="BO26" s="20">
        <f t="shared" si="21"/>
        <v>0</v>
      </c>
      <c r="BP26" s="20">
        <f t="shared" si="21"/>
        <v>0</v>
      </c>
      <c r="BQ26" s="20">
        <f t="shared" si="21"/>
        <v>0</v>
      </c>
      <c r="BR26" s="20">
        <f t="shared" si="21"/>
        <v>0</v>
      </c>
      <c r="BS26" s="20">
        <f t="shared" si="21"/>
        <v>0</v>
      </c>
      <c r="BT26" s="20">
        <f t="shared" si="21"/>
        <v>0</v>
      </c>
      <c r="BU26" s="20">
        <f t="shared" si="23"/>
        <v>0</v>
      </c>
      <c r="BV26" s="20">
        <f t="shared" si="23"/>
        <v>0</v>
      </c>
      <c r="BW26" s="21">
        <f t="shared" si="20"/>
        <v>0.95150179999999995</v>
      </c>
      <c r="BX26" s="20">
        <f t="shared" si="5"/>
        <v>9515018</v>
      </c>
      <c r="BY26" s="20"/>
      <c r="BZ26" s="20">
        <f>+'[4]JULIO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4"/>
        <v>0</v>
      </c>
      <c r="CW26" s="20">
        <f t="shared" si="24"/>
        <v>484982</v>
      </c>
      <c r="CX26" s="20">
        <f t="shared" si="24"/>
        <v>0</v>
      </c>
      <c r="CY26" s="20">
        <f t="shared" si="24"/>
        <v>0</v>
      </c>
      <c r="CZ26" s="20">
        <f t="shared" si="24"/>
        <v>0</v>
      </c>
      <c r="DA26" s="20">
        <f t="shared" si="24"/>
        <v>0</v>
      </c>
      <c r="DB26" s="20">
        <f t="shared" si="24"/>
        <v>0</v>
      </c>
      <c r="DC26" s="20">
        <f t="shared" si="24"/>
        <v>0</v>
      </c>
      <c r="DD26" s="20">
        <f t="shared" si="24"/>
        <v>0</v>
      </c>
      <c r="DE26" s="20">
        <f t="shared" si="24"/>
        <v>0</v>
      </c>
      <c r="DF26" s="20">
        <f t="shared" si="24"/>
        <v>0</v>
      </c>
      <c r="DG26" s="20">
        <f t="shared" si="24"/>
        <v>0</v>
      </c>
      <c r="DH26" s="20">
        <f t="shared" si="24"/>
        <v>0</v>
      </c>
      <c r="DI26" s="20">
        <f t="shared" si="24"/>
        <v>0</v>
      </c>
      <c r="DJ26" s="20">
        <f t="shared" si="24"/>
        <v>0</v>
      </c>
      <c r="DK26" s="20">
        <f t="shared" si="24"/>
        <v>0</v>
      </c>
      <c r="DL26" s="20">
        <f t="shared" si="25"/>
        <v>0</v>
      </c>
      <c r="DM26" s="20">
        <f t="shared" si="25"/>
        <v>0</v>
      </c>
      <c r="DN26" s="20">
        <f t="shared" si="25"/>
        <v>0</v>
      </c>
      <c r="DO26" s="20">
        <f t="shared" si="25"/>
        <v>0</v>
      </c>
      <c r="DP26" s="20">
        <f t="shared" si="25"/>
        <v>0</v>
      </c>
      <c r="DR26" s="25">
        <f t="shared" si="19"/>
        <v>10000000</v>
      </c>
      <c r="DS26" s="25">
        <f t="shared" si="26"/>
        <v>10000000</v>
      </c>
      <c r="DT26" s="25">
        <f t="shared" si="10"/>
        <v>10000000</v>
      </c>
    </row>
    <row r="27" spans="1:126" ht="53.25" customHeight="1" x14ac:dyDescent="0.25">
      <c r="A27" s="26"/>
      <c r="B27" s="31"/>
      <c r="C27" s="16" t="s">
        <v>100</v>
      </c>
      <c r="D27" s="17" t="s">
        <v>101</v>
      </c>
      <c r="E27" s="18">
        <v>510</v>
      </c>
      <c r="F27" s="19" t="s">
        <v>54</v>
      </c>
      <c r="G27" s="20">
        <f t="shared" si="0"/>
        <v>11151000</v>
      </c>
      <c r="H27" s="20"/>
      <c r="I27" s="20">
        <f>20000000-8849000</f>
        <v>11151000</v>
      </c>
      <c r="J27" s="20"/>
      <c r="K27" s="20"/>
      <c r="L27" s="20"/>
      <c r="M27" s="20"/>
      <c r="N27" s="20"/>
      <c r="O27" s="20"/>
      <c r="P27" s="20"/>
      <c r="Q27" s="20"/>
      <c r="R27" s="20"/>
      <c r="S27" s="20"/>
      <c r="T27" s="20"/>
      <c r="U27" s="20"/>
      <c r="V27" s="20"/>
      <c r="W27" s="20"/>
      <c r="X27" s="20"/>
      <c r="Y27" s="20"/>
      <c r="Z27" s="20"/>
      <c r="AA27" s="20"/>
      <c r="AB27" s="20"/>
      <c r="AC27" s="21">
        <f t="shared" si="17"/>
        <v>1</v>
      </c>
      <c r="AD27" s="20">
        <f t="shared" si="1"/>
        <v>11151000</v>
      </c>
      <c r="AE27" s="20"/>
      <c r="AF27" s="20">
        <f>+'[4]JULIO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1"/>
        <v>0</v>
      </c>
      <c r="BA27" s="20">
        <f t="shared" si="2"/>
        <v>0</v>
      </c>
      <c r="BB27" s="20">
        <f t="shared" si="22"/>
        <v>0</v>
      </c>
      <c r="BC27" s="20">
        <f t="shared" si="22"/>
        <v>0</v>
      </c>
      <c r="BD27" s="20">
        <f t="shared" si="22"/>
        <v>0</v>
      </c>
      <c r="BE27" s="20">
        <f t="shared" si="21"/>
        <v>0</v>
      </c>
      <c r="BF27" s="20">
        <f t="shared" si="21"/>
        <v>0</v>
      </c>
      <c r="BG27" s="20">
        <f t="shared" si="21"/>
        <v>0</v>
      </c>
      <c r="BH27" s="20">
        <f t="shared" si="21"/>
        <v>0</v>
      </c>
      <c r="BI27" s="20">
        <f t="shared" si="21"/>
        <v>0</v>
      </c>
      <c r="BJ27" s="20">
        <f t="shared" si="21"/>
        <v>0</v>
      </c>
      <c r="BK27" s="20">
        <f t="shared" si="21"/>
        <v>0</v>
      </c>
      <c r="BL27" s="20">
        <f t="shared" si="21"/>
        <v>0</v>
      </c>
      <c r="BM27" s="20">
        <f t="shared" si="21"/>
        <v>0</v>
      </c>
      <c r="BN27" s="20">
        <f t="shared" si="21"/>
        <v>0</v>
      </c>
      <c r="BO27" s="20">
        <f t="shared" si="21"/>
        <v>0</v>
      </c>
      <c r="BP27" s="20">
        <f t="shared" si="21"/>
        <v>0</v>
      </c>
      <c r="BQ27" s="20">
        <f t="shared" si="21"/>
        <v>0</v>
      </c>
      <c r="BR27" s="20">
        <f t="shared" si="21"/>
        <v>0</v>
      </c>
      <c r="BS27" s="20">
        <f t="shared" si="21"/>
        <v>0</v>
      </c>
      <c r="BT27" s="20">
        <f t="shared" si="21"/>
        <v>0</v>
      </c>
      <c r="BU27" s="20">
        <f t="shared" si="23"/>
        <v>0</v>
      </c>
      <c r="BV27" s="20">
        <f t="shared" si="23"/>
        <v>0</v>
      </c>
      <c r="BW27" s="21">
        <f t="shared" si="20"/>
        <v>0.99998125728634202</v>
      </c>
      <c r="BX27" s="20">
        <f t="shared" si="5"/>
        <v>11150791</v>
      </c>
      <c r="BY27" s="20"/>
      <c r="BZ27" s="20">
        <f>+'[4]JULIO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1.874271365798208E-5</v>
      </c>
      <c r="CU27" s="20">
        <f t="shared" si="7"/>
        <v>209</v>
      </c>
      <c r="CV27" s="20">
        <f t="shared" si="24"/>
        <v>0</v>
      </c>
      <c r="CW27" s="20">
        <f t="shared" si="24"/>
        <v>209</v>
      </c>
      <c r="CX27" s="20">
        <f t="shared" si="24"/>
        <v>0</v>
      </c>
      <c r="CY27" s="20">
        <f t="shared" si="24"/>
        <v>0</v>
      </c>
      <c r="CZ27" s="20">
        <f t="shared" si="24"/>
        <v>0</v>
      </c>
      <c r="DA27" s="20">
        <f t="shared" si="24"/>
        <v>0</v>
      </c>
      <c r="DB27" s="20">
        <f t="shared" si="24"/>
        <v>0</v>
      </c>
      <c r="DC27" s="20">
        <f t="shared" si="24"/>
        <v>0</v>
      </c>
      <c r="DD27" s="20">
        <f t="shared" si="24"/>
        <v>0</v>
      </c>
      <c r="DE27" s="20">
        <f t="shared" si="24"/>
        <v>0</v>
      </c>
      <c r="DF27" s="20">
        <f t="shared" si="24"/>
        <v>0</v>
      </c>
      <c r="DG27" s="20">
        <f t="shared" si="24"/>
        <v>0</v>
      </c>
      <c r="DH27" s="20">
        <f t="shared" si="24"/>
        <v>0</v>
      </c>
      <c r="DI27" s="20">
        <f t="shared" si="24"/>
        <v>0</v>
      </c>
      <c r="DJ27" s="20">
        <f t="shared" si="24"/>
        <v>0</v>
      </c>
      <c r="DK27" s="20">
        <f t="shared" si="24"/>
        <v>0</v>
      </c>
      <c r="DL27" s="20">
        <f t="shared" si="25"/>
        <v>0</v>
      </c>
      <c r="DM27" s="20">
        <f t="shared" si="25"/>
        <v>0</v>
      </c>
      <c r="DN27" s="20">
        <f t="shared" si="25"/>
        <v>0</v>
      </c>
      <c r="DO27" s="20">
        <f t="shared" si="25"/>
        <v>0</v>
      </c>
      <c r="DP27" s="20">
        <f t="shared" si="25"/>
        <v>0</v>
      </c>
      <c r="DR27" s="25">
        <f t="shared" si="19"/>
        <v>11151000</v>
      </c>
      <c r="DS27" s="25">
        <f t="shared" si="26"/>
        <v>11151000</v>
      </c>
      <c r="DT27" s="25">
        <f t="shared" si="10"/>
        <v>11151000</v>
      </c>
    </row>
    <row r="28" spans="1:126" ht="38.25" customHeight="1" x14ac:dyDescent="0.25">
      <c r="A28" s="26"/>
      <c r="B28" s="34" t="s">
        <v>102</v>
      </c>
      <c r="C28" s="28" t="s">
        <v>103</v>
      </c>
      <c r="D28" s="27" t="s">
        <v>104</v>
      </c>
      <c r="E28" s="18">
        <v>510</v>
      </c>
      <c r="F28" s="19" t="s">
        <v>105</v>
      </c>
      <c r="G28" s="20">
        <f t="shared" si="0"/>
        <v>120416667</v>
      </c>
      <c r="H28" s="20"/>
      <c r="I28" s="20">
        <v>100000000</v>
      </c>
      <c r="J28" s="20"/>
      <c r="K28" s="20"/>
      <c r="L28" s="20"/>
      <c r="M28" s="20"/>
      <c r="N28" s="20"/>
      <c r="O28" s="20"/>
      <c r="P28" s="20"/>
      <c r="Q28" s="20"/>
      <c r="R28" s="20"/>
      <c r="S28" s="20"/>
      <c r="T28" s="20"/>
      <c r="U28" s="20"/>
      <c r="V28" s="20"/>
      <c r="W28" s="20"/>
      <c r="X28" s="20"/>
      <c r="Y28" s="20"/>
      <c r="Z28" s="20"/>
      <c r="AA28" s="20"/>
      <c r="AB28" s="20">
        <f>1500000+13916667+5000000</f>
        <v>20416667</v>
      </c>
      <c r="AC28" s="21">
        <f>+AD28/G28</f>
        <v>0.94376733579579974</v>
      </c>
      <c r="AD28" s="20">
        <f t="shared" si="1"/>
        <v>113645317</v>
      </c>
      <c r="AE28" s="20"/>
      <c r="AF28" s="20">
        <f>+'[4]JULIO 2018'!$K$2037</f>
        <v>99728650</v>
      </c>
      <c r="AG28" s="20"/>
      <c r="AH28" s="20"/>
      <c r="AI28" s="20"/>
      <c r="AJ28" s="20"/>
      <c r="AK28" s="20"/>
      <c r="AL28" s="20"/>
      <c r="AM28" s="20"/>
      <c r="AN28" s="20"/>
      <c r="AO28" s="20"/>
      <c r="AP28" s="20"/>
      <c r="AQ28" s="20"/>
      <c r="AR28" s="20"/>
      <c r="AS28" s="20"/>
      <c r="AT28" s="20"/>
      <c r="AU28" s="20"/>
      <c r="AV28" s="20"/>
      <c r="AW28" s="20"/>
      <c r="AX28" s="20"/>
      <c r="AY28" s="20">
        <f>+'[5]JUNIO 2018'!$AF$1779</f>
        <v>13916667</v>
      </c>
      <c r="AZ28" s="21">
        <f>1-AC28</f>
        <v>5.6232664204200256E-2</v>
      </c>
      <c r="BA28" s="20">
        <f t="shared" si="2"/>
        <v>6771350</v>
      </c>
      <c r="BB28" s="20">
        <f t="shared" si="22"/>
        <v>0</v>
      </c>
      <c r="BC28" s="20">
        <f t="shared" si="22"/>
        <v>271350</v>
      </c>
      <c r="BD28" s="20">
        <f t="shared" si="22"/>
        <v>0</v>
      </c>
      <c r="BE28" s="20">
        <f t="shared" si="21"/>
        <v>0</v>
      </c>
      <c r="BF28" s="20">
        <f t="shared" si="21"/>
        <v>0</v>
      </c>
      <c r="BG28" s="20">
        <f t="shared" si="21"/>
        <v>0</v>
      </c>
      <c r="BH28" s="20">
        <f t="shared" si="21"/>
        <v>0</v>
      </c>
      <c r="BI28" s="20">
        <f t="shared" si="21"/>
        <v>0</v>
      </c>
      <c r="BJ28" s="20">
        <f t="shared" si="21"/>
        <v>0</v>
      </c>
      <c r="BK28" s="20">
        <f t="shared" si="21"/>
        <v>0</v>
      </c>
      <c r="BL28" s="20">
        <f t="shared" si="21"/>
        <v>0</v>
      </c>
      <c r="BM28" s="20">
        <f t="shared" si="21"/>
        <v>0</v>
      </c>
      <c r="BN28" s="20">
        <f t="shared" si="21"/>
        <v>0</v>
      </c>
      <c r="BO28" s="20">
        <f t="shared" si="21"/>
        <v>0</v>
      </c>
      <c r="BP28" s="20">
        <f t="shared" si="21"/>
        <v>0</v>
      </c>
      <c r="BQ28" s="20">
        <f t="shared" si="21"/>
        <v>0</v>
      </c>
      <c r="BR28" s="20">
        <f t="shared" si="21"/>
        <v>0</v>
      </c>
      <c r="BS28" s="20">
        <f t="shared" si="21"/>
        <v>0</v>
      </c>
      <c r="BT28" s="20">
        <f t="shared" si="21"/>
        <v>0</v>
      </c>
      <c r="BU28" s="20">
        <f t="shared" si="23"/>
        <v>0</v>
      </c>
      <c r="BV28" s="20">
        <f t="shared" si="23"/>
        <v>6500000</v>
      </c>
      <c r="BW28" s="21">
        <f>+BX28/G28</f>
        <v>0.91629867981647428</v>
      </c>
      <c r="BX28" s="20">
        <f t="shared" si="5"/>
        <v>110337633</v>
      </c>
      <c r="BY28" s="20"/>
      <c r="BZ28" s="20">
        <f>+'[4]JULIO 2018'!$H$2038+'[4]JULIO 2018'!$H$2045+'[4]JULIO 2018'!$H$2049</f>
        <v>98587633</v>
      </c>
      <c r="CA28" s="20"/>
      <c r="CB28" s="20"/>
      <c r="CC28" s="20"/>
      <c r="CD28" s="20"/>
      <c r="CE28" s="20"/>
      <c r="CF28" s="20"/>
      <c r="CG28" s="20"/>
      <c r="CH28" s="20"/>
      <c r="CI28" s="20"/>
      <c r="CJ28" s="20"/>
      <c r="CK28" s="20"/>
      <c r="CL28" s="20"/>
      <c r="CM28" s="20"/>
      <c r="CN28" s="20"/>
      <c r="CO28" s="20"/>
      <c r="CP28" s="20"/>
      <c r="CQ28" s="20"/>
      <c r="CR28" s="20"/>
      <c r="CS28" s="20">
        <f>+'[4]JULIO 2018'!$H$2052</f>
        <v>11750000</v>
      </c>
      <c r="CT28" s="21">
        <f t="shared" si="6"/>
        <v>8.3701320183525718E-2</v>
      </c>
      <c r="CU28" s="20">
        <f t="shared" si="7"/>
        <v>10079034</v>
      </c>
      <c r="CV28" s="20">
        <f t="shared" si="24"/>
        <v>0</v>
      </c>
      <c r="CW28" s="20">
        <f t="shared" si="24"/>
        <v>1412367</v>
      </c>
      <c r="CX28" s="20">
        <f>J28-CA28</f>
        <v>0</v>
      </c>
      <c r="CY28" s="20">
        <f t="shared" si="24"/>
        <v>0</v>
      </c>
      <c r="CZ28" s="20">
        <f t="shared" si="24"/>
        <v>0</v>
      </c>
      <c r="DA28" s="20">
        <f t="shared" si="24"/>
        <v>0</v>
      </c>
      <c r="DB28" s="20">
        <f t="shared" si="24"/>
        <v>0</v>
      </c>
      <c r="DC28" s="20">
        <f t="shared" si="24"/>
        <v>0</v>
      </c>
      <c r="DD28" s="20">
        <f t="shared" si="24"/>
        <v>0</v>
      </c>
      <c r="DE28" s="20">
        <f t="shared" si="24"/>
        <v>0</v>
      </c>
      <c r="DF28" s="20">
        <f t="shared" si="24"/>
        <v>0</v>
      </c>
      <c r="DG28" s="20">
        <f t="shared" si="24"/>
        <v>0</v>
      </c>
      <c r="DH28" s="20">
        <f t="shared" si="24"/>
        <v>0</v>
      </c>
      <c r="DI28" s="20">
        <f t="shared" si="24"/>
        <v>0</v>
      </c>
      <c r="DJ28" s="20">
        <f t="shared" si="24"/>
        <v>0</v>
      </c>
      <c r="DK28" s="20">
        <f t="shared" si="24"/>
        <v>0</v>
      </c>
      <c r="DL28" s="20">
        <f t="shared" si="25"/>
        <v>0</v>
      </c>
      <c r="DM28" s="20">
        <f t="shared" si="25"/>
        <v>0</v>
      </c>
      <c r="DN28" s="20">
        <f t="shared" si="25"/>
        <v>0</v>
      </c>
      <c r="DO28" s="20">
        <f t="shared" si="25"/>
        <v>0</v>
      </c>
      <c r="DP28" s="20">
        <f t="shared" si="25"/>
        <v>8666667</v>
      </c>
      <c r="DR28" s="25">
        <f>+G28</f>
        <v>120416667</v>
      </c>
      <c r="DS28" s="25">
        <f>+AD28+BA28</f>
        <v>120416667</v>
      </c>
      <c r="DT28" s="25">
        <f t="shared" si="10"/>
        <v>120416667</v>
      </c>
    </row>
    <row r="29" spans="1:126" ht="63" customHeight="1" x14ac:dyDescent="0.25">
      <c r="A29" s="26"/>
      <c r="B29" s="217" t="s">
        <v>106</v>
      </c>
      <c r="C29" s="28" t="s">
        <v>107</v>
      </c>
      <c r="D29" s="27" t="s">
        <v>108</v>
      </c>
      <c r="E29" s="18">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1</v>
      </c>
      <c r="AD29" s="20">
        <f t="shared" si="1"/>
        <v>2000000</v>
      </c>
      <c r="AE29" s="20"/>
      <c r="AF29" s="20"/>
      <c r="AG29" s="20"/>
      <c r="AH29" s="20"/>
      <c r="AI29" s="20">
        <f>+'[3]OCTUBRE 2018'!$N$2891</f>
        <v>2000000</v>
      </c>
      <c r="AJ29" s="20"/>
      <c r="AK29" s="20"/>
      <c r="AL29" s="20"/>
      <c r="AM29" s="20"/>
      <c r="AN29" s="20"/>
      <c r="AO29" s="20"/>
      <c r="AP29" s="20"/>
      <c r="AQ29" s="20"/>
      <c r="AR29" s="20"/>
      <c r="AS29" s="20"/>
      <c r="AT29" s="20"/>
      <c r="AU29" s="20"/>
      <c r="AV29" s="20"/>
      <c r="AW29" s="20"/>
      <c r="AX29" s="20"/>
      <c r="AY29" s="20"/>
      <c r="AZ29" s="21">
        <f t="shared" si="11"/>
        <v>0</v>
      </c>
      <c r="BA29" s="20">
        <f t="shared" si="2"/>
        <v>0</v>
      </c>
      <c r="BB29" s="20">
        <f t="shared" si="22"/>
        <v>0</v>
      </c>
      <c r="BC29" s="20">
        <f t="shared" si="22"/>
        <v>0</v>
      </c>
      <c r="BD29" s="20">
        <f t="shared" si="22"/>
        <v>0</v>
      </c>
      <c r="BE29" s="20">
        <f t="shared" si="21"/>
        <v>0</v>
      </c>
      <c r="BF29" s="20">
        <f t="shared" si="21"/>
        <v>0</v>
      </c>
      <c r="BG29" s="20">
        <f t="shared" si="21"/>
        <v>0</v>
      </c>
      <c r="BH29" s="20">
        <f t="shared" si="21"/>
        <v>0</v>
      </c>
      <c r="BI29" s="20">
        <f t="shared" si="21"/>
        <v>0</v>
      </c>
      <c r="BJ29" s="20">
        <f t="shared" si="21"/>
        <v>0</v>
      </c>
      <c r="BK29" s="20">
        <f t="shared" si="21"/>
        <v>0</v>
      </c>
      <c r="BL29" s="20">
        <f t="shared" si="21"/>
        <v>0</v>
      </c>
      <c r="BM29" s="20">
        <f t="shared" si="21"/>
        <v>0</v>
      </c>
      <c r="BN29" s="20">
        <f t="shared" si="21"/>
        <v>0</v>
      </c>
      <c r="BO29" s="20">
        <f t="shared" si="21"/>
        <v>0</v>
      </c>
      <c r="BP29" s="20">
        <f t="shared" si="21"/>
        <v>0</v>
      </c>
      <c r="BQ29" s="20">
        <f t="shared" si="21"/>
        <v>0</v>
      </c>
      <c r="BR29" s="20">
        <f t="shared" si="21"/>
        <v>0</v>
      </c>
      <c r="BS29" s="20">
        <f t="shared" si="21"/>
        <v>0</v>
      </c>
      <c r="BT29" s="20">
        <f t="shared" si="21"/>
        <v>0</v>
      </c>
      <c r="BU29" s="20">
        <f t="shared" si="23"/>
        <v>0</v>
      </c>
      <c r="BV29" s="20">
        <f t="shared" si="23"/>
        <v>0</v>
      </c>
      <c r="BW29" s="21">
        <f t="shared" ref="BW29:BW60" si="27">+BX29/G29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4"/>
        <v>0</v>
      </c>
      <c r="CW29" s="20">
        <f t="shared" si="24"/>
        <v>0</v>
      </c>
      <c r="CX29" s="20">
        <f t="shared" si="24"/>
        <v>0</v>
      </c>
      <c r="CY29" s="20">
        <f t="shared" si="24"/>
        <v>0</v>
      </c>
      <c r="CZ29" s="20">
        <f t="shared" si="24"/>
        <v>2000000</v>
      </c>
      <c r="DA29" s="20">
        <f t="shared" si="24"/>
        <v>0</v>
      </c>
      <c r="DB29" s="20">
        <f t="shared" si="24"/>
        <v>0</v>
      </c>
      <c r="DC29" s="20">
        <f t="shared" si="24"/>
        <v>0</v>
      </c>
      <c r="DD29" s="20">
        <f t="shared" si="24"/>
        <v>0</v>
      </c>
      <c r="DE29" s="20">
        <f t="shared" si="24"/>
        <v>0</v>
      </c>
      <c r="DF29" s="20">
        <f t="shared" si="24"/>
        <v>0</v>
      </c>
      <c r="DG29" s="20">
        <f t="shared" si="24"/>
        <v>0</v>
      </c>
      <c r="DH29" s="20">
        <f t="shared" si="24"/>
        <v>0</v>
      </c>
      <c r="DI29" s="20">
        <f t="shared" si="24"/>
        <v>0</v>
      </c>
      <c r="DJ29" s="20">
        <f t="shared" si="24"/>
        <v>0</v>
      </c>
      <c r="DK29" s="20">
        <f t="shared" si="24"/>
        <v>0</v>
      </c>
      <c r="DL29" s="20">
        <f t="shared" si="25"/>
        <v>0</v>
      </c>
      <c r="DM29" s="20">
        <f t="shared" si="25"/>
        <v>0</v>
      </c>
      <c r="DN29" s="20">
        <f t="shared" si="25"/>
        <v>0</v>
      </c>
      <c r="DO29" s="20">
        <f t="shared" si="25"/>
        <v>0</v>
      </c>
      <c r="DP29" s="20">
        <f t="shared" si="25"/>
        <v>0</v>
      </c>
      <c r="DR29" s="25">
        <f>+G29</f>
        <v>2000000</v>
      </c>
      <c r="DS29" s="25">
        <f t="shared" ref="DS29:DS30" si="28">+AD29+BA29</f>
        <v>2000000</v>
      </c>
      <c r="DT29" s="25">
        <f t="shared" si="10"/>
        <v>2000000</v>
      </c>
      <c r="DU29" s="25"/>
    </row>
    <row r="30" spans="1:126" ht="48" customHeight="1" x14ac:dyDescent="0.25">
      <c r="A30" s="26"/>
      <c r="B30" s="217"/>
      <c r="C30" s="28" t="s">
        <v>109</v>
      </c>
      <c r="D30" s="27" t="s">
        <v>110</v>
      </c>
      <c r="E30" s="18">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1"/>
        <v>1</v>
      </c>
      <c r="BA30" s="20">
        <f t="shared" si="2"/>
        <v>2000000</v>
      </c>
      <c r="BB30" s="20">
        <f t="shared" si="22"/>
        <v>0</v>
      </c>
      <c r="BC30" s="20">
        <f t="shared" si="22"/>
        <v>0</v>
      </c>
      <c r="BD30" s="20">
        <f t="shared" si="22"/>
        <v>0</v>
      </c>
      <c r="BE30" s="20">
        <f t="shared" si="21"/>
        <v>0</v>
      </c>
      <c r="BF30" s="20">
        <f t="shared" si="21"/>
        <v>2000000</v>
      </c>
      <c r="BG30" s="20">
        <f t="shared" si="21"/>
        <v>0</v>
      </c>
      <c r="BH30" s="20">
        <f t="shared" si="21"/>
        <v>0</v>
      </c>
      <c r="BI30" s="20">
        <f t="shared" si="21"/>
        <v>0</v>
      </c>
      <c r="BJ30" s="20">
        <f t="shared" si="21"/>
        <v>0</v>
      </c>
      <c r="BK30" s="20">
        <f t="shared" si="21"/>
        <v>0</v>
      </c>
      <c r="BL30" s="20">
        <f t="shared" si="21"/>
        <v>0</v>
      </c>
      <c r="BM30" s="20">
        <f t="shared" si="21"/>
        <v>0</v>
      </c>
      <c r="BN30" s="20">
        <f t="shared" si="21"/>
        <v>0</v>
      </c>
      <c r="BO30" s="20">
        <f t="shared" si="21"/>
        <v>0</v>
      </c>
      <c r="BP30" s="20">
        <f t="shared" si="21"/>
        <v>0</v>
      </c>
      <c r="BQ30" s="20">
        <f t="shared" si="21"/>
        <v>0</v>
      </c>
      <c r="BR30" s="20">
        <f t="shared" si="21"/>
        <v>0</v>
      </c>
      <c r="BS30" s="20">
        <f t="shared" si="21"/>
        <v>0</v>
      </c>
      <c r="BT30" s="20">
        <f t="shared" si="21"/>
        <v>0</v>
      </c>
      <c r="BU30" s="20">
        <f t="shared" si="23"/>
        <v>0</v>
      </c>
      <c r="BV30" s="20">
        <f t="shared" si="23"/>
        <v>0</v>
      </c>
      <c r="BW30" s="21">
        <f t="shared" si="27"/>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4"/>
        <v>0</v>
      </c>
      <c r="CW30" s="20">
        <f t="shared" si="24"/>
        <v>0</v>
      </c>
      <c r="CX30" s="20">
        <f t="shared" si="24"/>
        <v>0</v>
      </c>
      <c r="CY30" s="20">
        <f t="shared" si="24"/>
        <v>0</v>
      </c>
      <c r="CZ30" s="20">
        <f t="shared" si="24"/>
        <v>2000000</v>
      </c>
      <c r="DA30" s="20">
        <f t="shared" si="24"/>
        <v>0</v>
      </c>
      <c r="DB30" s="20">
        <f t="shared" si="24"/>
        <v>0</v>
      </c>
      <c r="DC30" s="20">
        <f t="shared" si="24"/>
        <v>0</v>
      </c>
      <c r="DD30" s="20">
        <f t="shared" si="24"/>
        <v>0</v>
      </c>
      <c r="DE30" s="20">
        <f t="shared" si="24"/>
        <v>0</v>
      </c>
      <c r="DF30" s="20">
        <f t="shared" si="24"/>
        <v>0</v>
      </c>
      <c r="DG30" s="20">
        <f t="shared" si="24"/>
        <v>0</v>
      </c>
      <c r="DH30" s="20">
        <f t="shared" si="24"/>
        <v>0</v>
      </c>
      <c r="DI30" s="20">
        <f t="shared" si="24"/>
        <v>0</v>
      </c>
      <c r="DJ30" s="20">
        <f t="shared" si="24"/>
        <v>0</v>
      </c>
      <c r="DK30" s="20">
        <f t="shared" si="24"/>
        <v>0</v>
      </c>
      <c r="DL30" s="20">
        <f t="shared" si="25"/>
        <v>0</v>
      </c>
      <c r="DM30" s="20">
        <f t="shared" si="25"/>
        <v>0</v>
      </c>
      <c r="DN30" s="20">
        <f t="shared" si="25"/>
        <v>0</v>
      </c>
      <c r="DO30" s="20">
        <f t="shared" si="25"/>
        <v>0</v>
      </c>
      <c r="DP30" s="20">
        <f t="shared" si="25"/>
        <v>0</v>
      </c>
      <c r="DR30" s="25">
        <f>+G30</f>
        <v>2000000</v>
      </c>
      <c r="DS30" s="25">
        <f t="shared" si="28"/>
        <v>2000000</v>
      </c>
      <c r="DT30" s="25">
        <f t="shared" si="10"/>
        <v>2000000</v>
      </c>
    </row>
    <row r="31" spans="1:126" ht="22.5" customHeight="1" x14ac:dyDescent="0.25">
      <c r="A31" s="26"/>
      <c r="B31" s="217"/>
      <c r="C31" s="28" t="s">
        <v>112</v>
      </c>
      <c r="D31" s="27" t="s">
        <v>113</v>
      </c>
      <c r="E31" s="18">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+'[8]ENERO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1"/>
        <v>1.7199017199017175E-2</v>
      </c>
      <c r="BA31" s="20">
        <f t="shared" si="2"/>
        <v>700000</v>
      </c>
      <c r="BB31" s="20">
        <f t="shared" si="22"/>
        <v>0</v>
      </c>
      <c r="BC31" s="20">
        <f t="shared" si="22"/>
        <v>0</v>
      </c>
      <c r="BD31" s="20">
        <f t="shared" si="22"/>
        <v>0</v>
      </c>
      <c r="BE31" s="20">
        <f t="shared" si="21"/>
        <v>0</v>
      </c>
      <c r="BF31" s="20">
        <f t="shared" si="21"/>
        <v>0</v>
      </c>
      <c r="BG31" s="20">
        <f t="shared" si="21"/>
        <v>0</v>
      </c>
      <c r="BH31" s="20">
        <f t="shared" si="21"/>
        <v>0</v>
      </c>
      <c r="BI31" s="20">
        <f t="shared" si="21"/>
        <v>0</v>
      </c>
      <c r="BJ31" s="20">
        <f t="shared" si="21"/>
        <v>0</v>
      </c>
      <c r="BK31" s="20">
        <f t="shared" si="21"/>
        <v>0</v>
      </c>
      <c r="BL31" s="20">
        <f t="shared" si="21"/>
        <v>0</v>
      </c>
      <c r="BM31" s="20">
        <f t="shared" si="21"/>
        <v>0</v>
      </c>
      <c r="BN31" s="20">
        <f t="shared" si="21"/>
        <v>0</v>
      </c>
      <c r="BO31" s="20">
        <f t="shared" si="21"/>
        <v>0</v>
      </c>
      <c r="BP31" s="20">
        <f t="shared" si="21"/>
        <v>0</v>
      </c>
      <c r="BQ31" s="20">
        <f t="shared" si="21"/>
        <v>0</v>
      </c>
      <c r="BR31" s="20">
        <f t="shared" si="21"/>
        <v>0</v>
      </c>
      <c r="BS31" s="20">
        <f t="shared" si="21"/>
        <v>0</v>
      </c>
      <c r="BT31" s="20">
        <f t="shared" si="21"/>
        <v>0</v>
      </c>
      <c r="BU31" s="20">
        <f t="shared" si="23"/>
        <v>0</v>
      </c>
      <c r="BV31" s="20">
        <f t="shared" si="23"/>
        <v>700000</v>
      </c>
      <c r="BW31" s="21">
        <f t="shared" si="27"/>
        <v>0.94964120393120388</v>
      </c>
      <c r="BX31" s="20">
        <f t="shared" si="5"/>
        <v>38650397</v>
      </c>
      <c r="BY31" s="20">
        <f>+'[2]AGOSTO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6"/>
        <v>5.0358796068796119E-2</v>
      </c>
      <c r="CU31" s="20">
        <f t="shared" si="7"/>
        <v>2049603</v>
      </c>
      <c r="CV31" s="20">
        <f t="shared" si="24"/>
        <v>1349603</v>
      </c>
      <c r="CW31" s="20">
        <f t="shared" si="24"/>
        <v>0</v>
      </c>
      <c r="CX31" s="20">
        <f>J31-CA31</f>
        <v>0</v>
      </c>
      <c r="CY31" s="20">
        <f t="shared" si="24"/>
        <v>0</v>
      </c>
      <c r="CZ31" s="20">
        <f t="shared" si="24"/>
        <v>0</v>
      </c>
      <c r="DA31" s="20">
        <f t="shared" si="24"/>
        <v>0</v>
      </c>
      <c r="DB31" s="20">
        <f t="shared" si="24"/>
        <v>0</v>
      </c>
      <c r="DC31" s="20">
        <f t="shared" si="24"/>
        <v>0</v>
      </c>
      <c r="DD31" s="20">
        <f t="shared" si="24"/>
        <v>0</v>
      </c>
      <c r="DE31" s="20">
        <f t="shared" si="24"/>
        <v>0</v>
      </c>
      <c r="DF31" s="20">
        <f t="shared" si="24"/>
        <v>0</v>
      </c>
      <c r="DG31" s="20">
        <f t="shared" si="24"/>
        <v>0</v>
      </c>
      <c r="DH31" s="20">
        <f t="shared" si="24"/>
        <v>0</v>
      </c>
      <c r="DI31" s="20">
        <f t="shared" si="24"/>
        <v>0</v>
      </c>
      <c r="DJ31" s="20">
        <f t="shared" si="24"/>
        <v>0</v>
      </c>
      <c r="DK31" s="20">
        <f t="shared" si="24"/>
        <v>0</v>
      </c>
      <c r="DL31" s="20">
        <f t="shared" si="25"/>
        <v>0</v>
      </c>
      <c r="DM31" s="20">
        <f t="shared" si="25"/>
        <v>0</v>
      </c>
      <c r="DN31" s="20">
        <f t="shared" si="25"/>
        <v>0</v>
      </c>
      <c r="DO31" s="20">
        <f t="shared" si="25"/>
        <v>0</v>
      </c>
      <c r="DP31" s="20">
        <f t="shared" si="25"/>
        <v>700000</v>
      </c>
      <c r="DR31" s="25"/>
      <c r="DS31" s="25"/>
      <c r="DT31" s="25"/>
    </row>
    <row r="32" spans="1:126" ht="28.5" customHeight="1" x14ac:dyDescent="0.25">
      <c r="A32" s="26"/>
      <c r="B32" s="228" t="s">
        <v>114</v>
      </c>
      <c r="C32" s="16" t="s">
        <v>115</v>
      </c>
      <c r="D32" s="17" t="s">
        <v>116</v>
      </c>
      <c r="E32" s="18">
        <v>510</v>
      </c>
      <c r="F32" s="19" t="s">
        <v>54</v>
      </c>
      <c r="G32" s="20">
        <f t="shared" si="0"/>
        <v>14000000</v>
      </c>
      <c r="H32" s="20"/>
      <c r="I32" s="20"/>
      <c r="J32" s="20"/>
      <c r="K32" s="20"/>
      <c r="L32" s="20"/>
      <c r="M32" s="20"/>
      <c r="N32" s="20"/>
      <c r="O32" s="20"/>
      <c r="P32" s="20"/>
      <c r="Q32" s="20"/>
      <c r="R32" s="20"/>
      <c r="S32" s="20"/>
      <c r="T32" s="20"/>
      <c r="U32" s="20"/>
      <c r="V32" s="20"/>
      <c r="W32" s="20">
        <f>20000000-6000000</f>
        <v>14000000</v>
      </c>
      <c r="X32" s="20"/>
      <c r="Y32" s="20"/>
      <c r="Z32" s="20"/>
      <c r="AA32" s="20"/>
      <c r="AB32" s="20"/>
      <c r="AC32" s="21">
        <f t="shared" ref="AC32:AC42" si="29">+AD32/G32</f>
        <v>0.89933964285714285</v>
      </c>
      <c r="AD32" s="20">
        <f t="shared" si="1"/>
        <v>12590755</v>
      </c>
      <c r="AE32" s="20"/>
      <c r="AF32" s="20"/>
      <c r="AG32" s="20"/>
      <c r="AH32" s="20"/>
      <c r="AI32" s="20"/>
      <c r="AJ32" s="20"/>
      <c r="AK32" s="20"/>
      <c r="AL32" s="20"/>
      <c r="AM32" s="20"/>
      <c r="AN32" s="20"/>
      <c r="AO32" s="20"/>
      <c r="AP32" s="20"/>
      <c r="AQ32" s="20"/>
      <c r="AR32" s="20"/>
      <c r="AS32" s="20"/>
      <c r="AT32" s="20">
        <f>+'[4]JULIO 2018'!$Y$2092</f>
        <v>12590755</v>
      </c>
      <c r="AU32" s="20"/>
      <c r="AV32" s="20"/>
      <c r="AW32" s="20"/>
      <c r="AX32" s="20"/>
      <c r="AY32" s="20"/>
      <c r="AZ32" s="21">
        <f t="shared" si="11"/>
        <v>0.10066035714285715</v>
      </c>
      <c r="BA32" s="20">
        <f t="shared" si="2"/>
        <v>1409245</v>
      </c>
      <c r="BB32" s="20">
        <f t="shared" si="22"/>
        <v>0</v>
      </c>
      <c r="BC32" s="20">
        <f t="shared" si="22"/>
        <v>0</v>
      </c>
      <c r="BD32" s="20">
        <f t="shared" si="22"/>
        <v>0</v>
      </c>
      <c r="BE32" s="20">
        <f t="shared" si="22"/>
        <v>0</v>
      </c>
      <c r="BF32" s="20">
        <f t="shared" si="22"/>
        <v>0</v>
      </c>
      <c r="BG32" s="20">
        <f t="shared" si="22"/>
        <v>0</v>
      </c>
      <c r="BH32" s="20">
        <f t="shared" si="22"/>
        <v>0</v>
      </c>
      <c r="BI32" s="20">
        <f t="shared" si="22"/>
        <v>0</v>
      </c>
      <c r="BJ32" s="20">
        <f t="shared" si="22"/>
        <v>0</v>
      </c>
      <c r="BK32" s="20">
        <f t="shared" si="22"/>
        <v>0</v>
      </c>
      <c r="BL32" s="20">
        <f t="shared" si="22"/>
        <v>0</v>
      </c>
      <c r="BM32" s="20">
        <f t="shared" si="22"/>
        <v>0</v>
      </c>
      <c r="BN32" s="20">
        <f t="shared" si="22"/>
        <v>0</v>
      </c>
      <c r="BO32" s="20">
        <f t="shared" si="22"/>
        <v>0</v>
      </c>
      <c r="BP32" s="20">
        <f t="shared" si="22"/>
        <v>0</v>
      </c>
      <c r="BQ32" s="20">
        <f t="shared" si="22"/>
        <v>1409245</v>
      </c>
      <c r="BR32" s="20">
        <f t="shared" si="21"/>
        <v>0</v>
      </c>
      <c r="BS32" s="20">
        <f t="shared" si="21"/>
        <v>0</v>
      </c>
      <c r="BT32" s="20">
        <f t="shared" si="21"/>
        <v>0</v>
      </c>
      <c r="BU32" s="20">
        <f t="shared" si="23"/>
        <v>0</v>
      </c>
      <c r="BV32" s="20">
        <f t="shared" si="23"/>
        <v>0</v>
      </c>
      <c r="BW32" s="21">
        <f t="shared" si="27"/>
        <v>0.89933964285714285</v>
      </c>
      <c r="BX32" s="20">
        <f t="shared" si="5"/>
        <v>12590755</v>
      </c>
      <c r="BY32" s="20"/>
      <c r="BZ32" s="20"/>
      <c r="CA32" s="20"/>
      <c r="CB32" s="20"/>
      <c r="CC32" s="20"/>
      <c r="CD32" s="20"/>
      <c r="CE32" s="20"/>
      <c r="CF32" s="20"/>
      <c r="CG32" s="20"/>
      <c r="CH32" s="20"/>
      <c r="CI32" s="20"/>
      <c r="CJ32" s="20"/>
      <c r="CK32" s="20"/>
      <c r="CL32" s="20"/>
      <c r="CM32" s="20"/>
      <c r="CN32" s="20">
        <f>+'[6]SEPTIEMBRE 2018'!$H$2569</f>
        <v>12590755</v>
      </c>
      <c r="CO32" s="20"/>
      <c r="CP32" s="20"/>
      <c r="CQ32" s="20"/>
      <c r="CR32" s="20"/>
      <c r="CS32" s="20"/>
      <c r="CT32" s="21">
        <f t="shared" si="6"/>
        <v>0.10066035714285715</v>
      </c>
      <c r="CU32" s="20">
        <f t="shared" si="7"/>
        <v>1409245</v>
      </c>
      <c r="CV32" s="20">
        <f t="shared" si="24"/>
        <v>0</v>
      </c>
      <c r="CW32" s="20">
        <f t="shared" si="24"/>
        <v>0</v>
      </c>
      <c r="CX32" s="20">
        <f t="shared" si="24"/>
        <v>0</v>
      </c>
      <c r="CY32" s="20">
        <f t="shared" si="24"/>
        <v>0</v>
      </c>
      <c r="CZ32" s="20">
        <f t="shared" si="24"/>
        <v>0</v>
      </c>
      <c r="DA32" s="20">
        <f t="shared" si="24"/>
        <v>0</v>
      </c>
      <c r="DB32" s="20">
        <f t="shared" si="24"/>
        <v>0</v>
      </c>
      <c r="DC32" s="20">
        <f t="shared" si="24"/>
        <v>0</v>
      </c>
      <c r="DD32" s="20">
        <f t="shared" si="24"/>
        <v>0</v>
      </c>
      <c r="DE32" s="20">
        <f t="shared" si="24"/>
        <v>0</v>
      </c>
      <c r="DF32" s="20">
        <f t="shared" si="24"/>
        <v>0</v>
      </c>
      <c r="DG32" s="20">
        <f t="shared" si="24"/>
        <v>0</v>
      </c>
      <c r="DH32" s="20">
        <f t="shared" si="24"/>
        <v>0</v>
      </c>
      <c r="DI32" s="20">
        <f t="shared" si="24"/>
        <v>0</v>
      </c>
      <c r="DJ32" s="20">
        <f t="shared" si="24"/>
        <v>0</v>
      </c>
      <c r="DK32" s="20">
        <f t="shared" si="24"/>
        <v>1409245</v>
      </c>
      <c r="DL32" s="20">
        <f t="shared" si="25"/>
        <v>0</v>
      </c>
      <c r="DM32" s="20">
        <f t="shared" si="25"/>
        <v>0</v>
      </c>
      <c r="DN32" s="20">
        <f t="shared" si="25"/>
        <v>0</v>
      </c>
      <c r="DO32" s="20">
        <f t="shared" si="25"/>
        <v>0</v>
      </c>
      <c r="DP32" s="20">
        <f t="shared" si="25"/>
        <v>0</v>
      </c>
      <c r="DR32" s="25">
        <f>+G32</f>
        <v>14000000</v>
      </c>
      <c r="DS32" s="25">
        <f>+AD32+BA32</f>
        <v>14000000</v>
      </c>
      <c r="DT32" s="25">
        <f t="shared" si="10"/>
        <v>14000000</v>
      </c>
    </row>
    <row r="33" spans="1:126" ht="31.5" customHeight="1" x14ac:dyDescent="0.25">
      <c r="A33" s="35"/>
      <c r="B33" s="228"/>
      <c r="C33" s="16" t="s">
        <v>117</v>
      </c>
      <c r="D33" s="17" t="s">
        <v>118</v>
      </c>
      <c r="E33" s="18">
        <v>510</v>
      </c>
      <c r="F33" s="19" t="s">
        <v>119</v>
      </c>
      <c r="G33" s="20">
        <f t="shared" si="0"/>
        <v>72600000</v>
      </c>
      <c r="H33" s="20"/>
      <c r="I33" s="20"/>
      <c r="J33" s="20"/>
      <c r="K33" s="20"/>
      <c r="L33" s="20"/>
      <c r="M33" s="20"/>
      <c r="N33" s="20"/>
      <c r="O33" s="20"/>
      <c r="P33" s="20"/>
      <c r="Q33" s="20"/>
      <c r="R33" s="20"/>
      <c r="S33" s="20"/>
      <c r="T33" s="20"/>
      <c r="U33" s="20"/>
      <c r="V33" s="20"/>
      <c r="W33" s="20">
        <f>30000000+8600000+6000000</f>
        <v>44600000</v>
      </c>
      <c r="X33" s="20"/>
      <c r="Y33" s="20"/>
      <c r="Z33" s="20"/>
      <c r="AA33" s="20"/>
      <c r="AB33" s="20">
        <f>23000000+10000000-5000000</f>
        <v>28000000</v>
      </c>
      <c r="AC33" s="21">
        <f t="shared" si="29"/>
        <v>0.69504455922865016</v>
      </c>
      <c r="AD33" s="20">
        <f t="shared" si="1"/>
        <v>50460235</v>
      </c>
      <c r="AE33" s="20"/>
      <c r="AF33" s="20"/>
      <c r="AG33" s="20"/>
      <c r="AH33" s="20"/>
      <c r="AI33" s="20"/>
      <c r="AJ33" s="20"/>
      <c r="AK33" s="20"/>
      <c r="AL33" s="20"/>
      <c r="AM33" s="20"/>
      <c r="AN33" s="20"/>
      <c r="AO33" s="20"/>
      <c r="AP33" s="20"/>
      <c r="AQ33" s="20"/>
      <c r="AR33" s="20"/>
      <c r="AS33" s="20"/>
      <c r="AT33" s="20">
        <f>+'[3]OCTUBRE 2018'!$Y$2938</f>
        <v>40460235</v>
      </c>
      <c r="AU33" s="20"/>
      <c r="AV33" s="20"/>
      <c r="AW33" s="20"/>
      <c r="AX33" s="20"/>
      <c r="AY33" s="20">
        <f>+'[3]OCTUBRE 2018'!$AF$2938</f>
        <v>10000000</v>
      </c>
      <c r="AZ33" s="21">
        <f t="shared" si="11"/>
        <v>0.30495544077134984</v>
      </c>
      <c r="BA33" s="20">
        <f t="shared" si="2"/>
        <v>22139765</v>
      </c>
      <c r="BB33" s="20">
        <f t="shared" si="22"/>
        <v>0</v>
      </c>
      <c r="BC33" s="20">
        <f t="shared" si="22"/>
        <v>0</v>
      </c>
      <c r="BD33" s="20">
        <f t="shared" si="22"/>
        <v>0</v>
      </c>
      <c r="BE33" s="20">
        <f t="shared" si="22"/>
        <v>0</v>
      </c>
      <c r="BF33" s="20">
        <f t="shared" si="22"/>
        <v>0</v>
      </c>
      <c r="BG33" s="20">
        <f t="shared" si="22"/>
        <v>0</v>
      </c>
      <c r="BH33" s="20">
        <f t="shared" si="22"/>
        <v>0</v>
      </c>
      <c r="BI33" s="20">
        <f t="shared" si="22"/>
        <v>0</v>
      </c>
      <c r="BJ33" s="20">
        <f t="shared" si="22"/>
        <v>0</v>
      </c>
      <c r="BK33" s="20">
        <f t="shared" si="22"/>
        <v>0</v>
      </c>
      <c r="BL33" s="20">
        <f t="shared" si="22"/>
        <v>0</v>
      </c>
      <c r="BM33" s="20">
        <f t="shared" si="22"/>
        <v>0</v>
      </c>
      <c r="BN33" s="20">
        <f t="shared" si="22"/>
        <v>0</v>
      </c>
      <c r="BO33" s="20">
        <f t="shared" si="22"/>
        <v>0</v>
      </c>
      <c r="BP33" s="20">
        <f t="shared" si="22"/>
        <v>0</v>
      </c>
      <c r="BQ33" s="20">
        <f t="shared" si="22"/>
        <v>4139765</v>
      </c>
      <c r="BR33" s="20">
        <f t="shared" si="21"/>
        <v>0</v>
      </c>
      <c r="BS33" s="20">
        <f t="shared" si="21"/>
        <v>0</v>
      </c>
      <c r="BT33" s="20">
        <f t="shared" si="21"/>
        <v>0</v>
      </c>
      <c r="BU33" s="20">
        <f t="shared" si="23"/>
        <v>0</v>
      </c>
      <c r="BV33" s="20">
        <f t="shared" si="23"/>
        <v>18000000</v>
      </c>
      <c r="BW33" s="21">
        <f t="shared" si="27"/>
        <v>0.59697293388429751</v>
      </c>
      <c r="BX33" s="20">
        <f t="shared" si="5"/>
        <v>43340235</v>
      </c>
      <c r="BY33" s="20"/>
      <c r="BZ33" s="20"/>
      <c r="CA33" s="20"/>
      <c r="CB33" s="20"/>
      <c r="CC33" s="20"/>
      <c r="CD33" s="20"/>
      <c r="CE33" s="20"/>
      <c r="CF33" s="20"/>
      <c r="CG33" s="20"/>
      <c r="CH33" s="20"/>
      <c r="CI33" s="20"/>
      <c r="CJ33" s="20"/>
      <c r="CK33" s="20"/>
      <c r="CL33" s="20"/>
      <c r="CM33" s="20"/>
      <c r="CN33" s="20">
        <f>+'[3]OCTUBRE 2018'!$H$2940+'[3]OCTUBRE 2018'!$H$2944+'[3]OCTUBRE 2018'!$H$2946+'[3]OCTUBRE 2018'!$H$2948+'[3]OCTUBRE 2018'!$H$2952+'[3]OCTUBRE 2018'!$H$2954+'[3]OCTUBRE 2018'!$H$2956+'[3]OCTUBRE 2018'!$H$2958+'[3]OCTUBRE 2018'!$H$2961</f>
        <v>36340235</v>
      </c>
      <c r="CO33" s="20"/>
      <c r="CP33" s="20"/>
      <c r="CQ33" s="20"/>
      <c r="CR33" s="20"/>
      <c r="CS33" s="20">
        <f>+'[3]OCTUBRE 2018'!$H$2942+'[3]OCTUBRE 2018'!$H$2950+'[3]OCTUBRE 2018'!$H$2963</f>
        <v>7000000</v>
      </c>
      <c r="CT33" s="21">
        <f t="shared" si="6"/>
        <v>0.40302706611570249</v>
      </c>
      <c r="CU33" s="20">
        <f t="shared" si="7"/>
        <v>29259765</v>
      </c>
      <c r="CV33" s="20">
        <f t="shared" si="24"/>
        <v>0</v>
      </c>
      <c r="CW33" s="20">
        <f t="shared" si="24"/>
        <v>0</v>
      </c>
      <c r="CX33" s="20">
        <f t="shared" si="24"/>
        <v>0</v>
      </c>
      <c r="CY33" s="20">
        <f t="shared" si="24"/>
        <v>0</v>
      </c>
      <c r="CZ33" s="20">
        <f t="shared" si="24"/>
        <v>0</v>
      </c>
      <c r="DA33" s="20">
        <f t="shared" si="24"/>
        <v>0</v>
      </c>
      <c r="DB33" s="20">
        <f t="shared" si="24"/>
        <v>0</v>
      </c>
      <c r="DC33" s="20">
        <f t="shared" si="24"/>
        <v>0</v>
      </c>
      <c r="DD33" s="20">
        <f t="shared" si="24"/>
        <v>0</v>
      </c>
      <c r="DE33" s="20">
        <f t="shared" si="24"/>
        <v>0</v>
      </c>
      <c r="DF33" s="20">
        <f t="shared" si="24"/>
        <v>0</v>
      </c>
      <c r="DG33" s="20">
        <f t="shared" si="24"/>
        <v>0</v>
      </c>
      <c r="DH33" s="20">
        <f t="shared" si="24"/>
        <v>0</v>
      </c>
      <c r="DI33" s="20">
        <f t="shared" si="24"/>
        <v>0</v>
      </c>
      <c r="DJ33" s="20">
        <f t="shared" si="24"/>
        <v>0</v>
      </c>
      <c r="DK33" s="20">
        <f t="shared" si="24"/>
        <v>8259765</v>
      </c>
      <c r="DL33" s="20">
        <f t="shared" si="25"/>
        <v>0</v>
      </c>
      <c r="DM33" s="20">
        <f t="shared" si="25"/>
        <v>0</v>
      </c>
      <c r="DN33" s="20">
        <f t="shared" si="25"/>
        <v>0</v>
      </c>
      <c r="DO33" s="20">
        <f t="shared" si="25"/>
        <v>0</v>
      </c>
      <c r="DP33" s="20">
        <f t="shared" si="25"/>
        <v>21000000</v>
      </c>
      <c r="DR33" s="25">
        <f>+G33</f>
        <v>72600000</v>
      </c>
      <c r="DS33" s="25">
        <f>+AD33+BA33</f>
        <v>72600000</v>
      </c>
      <c r="DT33" s="25">
        <f t="shared" si="10"/>
        <v>72600000</v>
      </c>
    </row>
    <row r="34" spans="1:126" ht="29.25" customHeight="1" x14ac:dyDescent="0.25">
      <c r="A34" s="35"/>
      <c r="B34" s="31"/>
      <c r="C34" s="16" t="s">
        <v>120</v>
      </c>
      <c r="D34" s="17" t="s">
        <v>121</v>
      </c>
      <c r="E34" s="18">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9"/>
        <v>0.57151851201220494</v>
      </c>
      <c r="AD34" s="20">
        <f t="shared" si="1"/>
        <v>9695000</v>
      </c>
      <c r="AE34" s="36"/>
      <c r="AF34" s="36"/>
      <c r="AG34" s="36">
        <f>+'[4]JULIO 2018'!$M$2124</f>
        <v>8295000</v>
      </c>
      <c r="AH34" s="36"/>
      <c r="AI34" s="36"/>
      <c r="AJ34" s="36"/>
      <c r="AK34" s="36"/>
      <c r="AL34" s="36"/>
      <c r="AM34" s="36"/>
      <c r="AN34" s="36"/>
      <c r="AO34" s="36"/>
      <c r="AP34" s="36"/>
      <c r="AQ34" s="36"/>
      <c r="AR34" s="36"/>
      <c r="AS34" s="36"/>
      <c r="AT34" s="36">
        <f>+'[7]MAYO 2018'!$Y$1757</f>
        <v>1400000</v>
      </c>
      <c r="AU34" s="36"/>
      <c r="AV34" s="36"/>
      <c r="AW34" s="36"/>
      <c r="AX34" s="36"/>
      <c r="AY34" s="36"/>
      <c r="AZ34" s="21">
        <f t="shared" si="11"/>
        <v>0.42848148798779506</v>
      </c>
      <c r="BA34" s="20">
        <f>SUM(BB34:BV34)</f>
        <v>7268580</v>
      </c>
      <c r="BB34" s="20">
        <f t="shared" si="22"/>
        <v>0</v>
      </c>
      <c r="BC34" s="20">
        <f t="shared" si="22"/>
        <v>0</v>
      </c>
      <c r="BD34" s="20">
        <f t="shared" si="22"/>
        <v>7268580</v>
      </c>
      <c r="BE34" s="20">
        <f t="shared" si="22"/>
        <v>0</v>
      </c>
      <c r="BF34" s="20">
        <f t="shared" si="22"/>
        <v>0</v>
      </c>
      <c r="BG34" s="20">
        <f t="shared" si="22"/>
        <v>0</v>
      </c>
      <c r="BH34" s="20">
        <f t="shared" si="22"/>
        <v>0</v>
      </c>
      <c r="BI34" s="20">
        <f t="shared" si="22"/>
        <v>0</v>
      </c>
      <c r="BJ34" s="20">
        <f t="shared" si="22"/>
        <v>0</v>
      </c>
      <c r="BK34" s="20">
        <f t="shared" si="22"/>
        <v>0</v>
      </c>
      <c r="BL34" s="20">
        <f t="shared" si="22"/>
        <v>0</v>
      </c>
      <c r="BM34" s="20">
        <f t="shared" si="22"/>
        <v>0</v>
      </c>
      <c r="BN34" s="20">
        <f t="shared" si="22"/>
        <v>0</v>
      </c>
      <c r="BO34" s="20">
        <f t="shared" si="22"/>
        <v>0</v>
      </c>
      <c r="BP34" s="20">
        <f t="shared" si="22"/>
        <v>0</v>
      </c>
      <c r="BQ34" s="20">
        <f t="shared" si="22"/>
        <v>0</v>
      </c>
      <c r="BR34" s="20">
        <f t="shared" si="21"/>
        <v>0</v>
      </c>
      <c r="BS34" s="20">
        <f t="shared" si="21"/>
        <v>0</v>
      </c>
      <c r="BT34" s="20">
        <f t="shared" si="21"/>
        <v>0</v>
      </c>
      <c r="BU34" s="20">
        <f t="shared" si="23"/>
        <v>0</v>
      </c>
      <c r="BV34" s="20">
        <f t="shared" si="23"/>
        <v>0</v>
      </c>
      <c r="BW34" s="21">
        <f t="shared" si="27"/>
        <v>0.57151851201220494</v>
      </c>
      <c r="BX34" s="20">
        <f t="shared" si="5"/>
        <v>9695000</v>
      </c>
      <c r="BY34" s="36"/>
      <c r="BZ34" s="36"/>
      <c r="CA34" s="36">
        <f>+'[4]JULIO 2018'!$H$2128</f>
        <v>8295000</v>
      </c>
      <c r="CB34" s="36"/>
      <c r="CC34" s="36"/>
      <c r="CD34" s="36"/>
      <c r="CE34" s="36"/>
      <c r="CF34" s="36"/>
      <c r="CG34" s="36"/>
      <c r="CH34" s="36"/>
      <c r="CI34" s="36"/>
      <c r="CJ34" s="36"/>
      <c r="CK34" s="36"/>
      <c r="CL34" s="36"/>
      <c r="CM34" s="36"/>
      <c r="CN34" s="36">
        <f>+'[8]ENERO 2018'!$H$961</f>
        <v>1400000</v>
      </c>
      <c r="CO34" s="36"/>
      <c r="CP34" s="36"/>
      <c r="CQ34" s="36"/>
      <c r="CR34" s="36"/>
      <c r="CS34" s="36"/>
      <c r="CT34" s="21">
        <f t="shared" si="6"/>
        <v>0.42848148798779506</v>
      </c>
      <c r="CU34" s="20">
        <f t="shared" si="7"/>
        <v>7268580</v>
      </c>
      <c r="CV34" s="20">
        <f t="shared" si="24"/>
        <v>0</v>
      </c>
      <c r="CW34" s="20">
        <f t="shared" si="24"/>
        <v>0</v>
      </c>
      <c r="CX34" s="20">
        <f t="shared" si="24"/>
        <v>7268580</v>
      </c>
      <c r="CY34" s="20">
        <f t="shared" si="24"/>
        <v>0</v>
      </c>
      <c r="CZ34" s="20">
        <f t="shared" si="24"/>
        <v>0</v>
      </c>
      <c r="DA34" s="20">
        <f t="shared" si="24"/>
        <v>0</v>
      </c>
      <c r="DB34" s="20">
        <f t="shared" si="24"/>
        <v>0</v>
      </c>
      <c r="DC34" s="20">
        <f t="shared" si="24"/>
        <v>0</v>
      </c>
      <c r="DD34" s="20">
        <f t="shared" si="24"/>
        <v>0</v>
      </c>
      <c r="DE34" s="20">
        <f t="shared" si="24"/>
        <v>0</v>
      </c>
      <c r="DF34" s="20">
        <f t="shared" si="24"/>
        <v>0</v>
      </c>
      <c r="DG34" s="20">
        <f t="shared" si="24"/>
        <v>0</v>
      </c>
      <c r="DH34" s="20">
        <f t="shared" si="24"/>
        <v>0</v>
      </c>
      <c r="DI34" s="20">
        <f t="shared" si="24"/>
        <v>0</v>
      </c>
      <c r="DJ34" s="20">
        <f t="shared" si="24"/>
        <v>0</v>
      </c>
      <c r="DK34" s="20">
        <f t="shared" si="24"/>
        <v>0</v>
      </c>
      <c r="DL34" s="20">
        <f t="shared" si="25"/>
        <v>0</v>
      </c>
      <c r="DM34" s="20">
        <f t="shared" si="25"/>
        <v>0</v>
      </c>
      <c r="DN34" s="20">
        <f t="shared" si="25"/>
        <v>0</v>
      </c>
      <c r="DO34" s="20">
        <f t="shared" si="25"/>
        <v>0</v>
      </c>
      <c r="DP34" s="20">
        <f t="shared" si="25"/>
        <v>0</v>
      </c>
      <c r="DR34" s="25">
        <f>+G34</f>
        <v>16963580</v>
      </c>
      <c r="DS34" s="25">
        <f>+AD34+BA34</f>
        <v>16963580</v>
      </c>
      <c r="DT34" s="25">
        <f t="shared" si="10"/>
        <v>16963580</v>
      </c>
    </row>
    <row r="35" spans="1:126" s="42" customFormat="1" ht="17.25" customHeight="1" thickBot="1" x14ac:dyDescent="0.3">
      <c r="A35" s="37"/>
      <c r="B35" s="229" t="s">
        <v>122</v>
      </c>
      <c r="C35" s="230"/>
      <c r="D35" s="230"/>
      <c r="E35" s="231"/>
      <c r="F35" s="38"/>
      <c r="G35" s="39">
        <f>SUM(G4:G34)</f>
        <v>1702375390</v>
      </c>
      <c r="H35" s="39">
        <f t="shared" ref="H35:AB35" si="30">SUM(H4:H34)</f>
        <v>61228603</v>
      </c>
      <c r="I35" s="39">
        <f t="shared" si="30"/>
        <v>640000000</v>
      </c>
      <c r="J35" s="39">
        <f t="shared" si="30"/>
        <v>65530874</v>
      </c>
      <c r="K35" s="39">
        <f t="shared" si="30"/>
        <v>0</v>
      </c>
      <c r="L35" s="39">
        <f t="shared" si="30"/>
        <v>154000000</v>
      </c>
      <c r="M35" s="39">
        <f t="shared" si="30"/>
        <v>0</v>
      </c>
      <c r="N35" s="39">
        <f t="shared" si="30"/>
        <v>0</v>
      </c>
      <c r="O35" s="39">
        <f t="shared" si="30"/>
        <v>1000000</v>
      </c>
      <c r="P35" s="39">
        <f t="shared" si="30"/>
        <v>1000000</v>
      </c>
      <c r="Q35" s="39">
        <f t="shared" si="30"/>
        <v>1000000</v>
      </c>
      <c r="R35" s="39">
        <f t="shared" si="30"/>
        <v>0</v>
      </c>
      <c r="S35" s="39">
        <f t="shared" si="30"/>
        <v>0</v>
      </c>
      <c r="T35" s="39">
        <f t="shared" si="30"/>
        <v>0</v>
      </c>
      <c r="U35" s="39">
        <f t="shared" si="30"/>
        <v>0</v>
      </c>
      <c r="V35" s="39">
        <f t="shared" si="30"/>
        <v>0</v>
      </c>
      <c r="W35" s="39">
        <f t="shared" si="30"/>
        <v>229000000</v>
      </c>
      <c r="X35" s="39">
        <f t="shared" si="30"/>
        <v>66000000</v>
      </c>
      <c r="Y35" s="39">
        <f t="shared" si="30"/>
        <v>210221544</v>
      </c>
      <c r="Z35" s="39">
        <f t="shared" si="30"/>
        <v>0</v>
      </c>
      <c r="AA35" s="39">
        <f t="shared" si="30"/>
        <v>0</v>
      </c>
      <c r="AB35" s="39">
        <f t="shared" si="30"/>
        <v>273394369</v>
      </c>
      <c r="AC35" s="40">
        <f t="shared" si="29"/>
        <v>0.82515606619524728</v>
      </c>
      <c r="AD35" s="41">
        <f>SUM(AD4:AD34)</f>
        <v>1404725380</v>
      </c>
      <c r="AE35" s="41">
        <f t="shared" ref="AE35:AY35" si="31">SUM(AE4:AE34)</f>
        <v>61228603</v>
      </c>
      <c r="AF35" s="41">
        <f t="shared" si="31"/>
        <v>614981268</v>
      </c>
      <c r="AG35" s="41">
        <f t="shared" si="31"/>
        <v>52929687</v>
      </c>
      <c r="AH35" s="41">
        <f t="shared" si="31"/>
        <v>0</v>
      </c>
      <c r="AI35" s="41">
        <f t="shared" si="31"/>
        <v>134655529</v>
      </c>
      <c r="AJ35" s="41">
        <f t="shared" si="31"/>
        <v>0</v>
      </c>
      <c r="AK35" s="41">
        <f t="shared" si="31"/>
        <v>0</v>
      </c>
      <c r="AL35" s="41">
        <f t="shared" si="31"/>
        <v>1000000</v>
      </c>
      <c r="AM35" s="41">
        <f t="shared" si="31"/>
        <v>1000000</v>
      </c>
      <c r="AN35" s="41">
        <f t="shared" si="31"/>
        <v>1000000</v>
      </c>
      <c r="AO35" s="41">
        <f t="shared" si="31"/>
        <v>0</v>
      </c>
      <c r="AP35" s="41">
        <f t="shared" si="31"/>
        <v>0</v>
      </c>
      <c r="AQ35" s="41">
        <f t="shared" si="31"/>
        <v>0</v>
      </c>
      <c r="AR35" s="41">
        <f t="shared" si="31"/>
        <v>0</v>
      </c>
      <c r="AS35" s="41">
        <f t="shared" si="31"/>
        <v>0</v>
      </c>
      <c r="AT35" s="41">
        <f t="shared" si="31"/>
        <v>189941152</v>
      </c>
      <c r="AU35" s="41">
        <f t="shared" si="31"/>
        <v>60319233</v>
      </c>
      <c r="AV35" s="41">
        <f t="shared" si="31"/>
        <v>146993233</v>
      </c>
      <c r="AW35" s="41">
        <f t="shared" si="31"/>
        <v>0</v>
      </c>
      <c r="AX35" s="41">
        <f t="shared" si="31"/>
        <v>0</v>
      </c>
      <c r="AY35" s="41">
        <f t="shared" si="31"/>
        <v>140676675</v>
      </c>
      <c r="AZ35" s="40">
        <f t="shared" si="11"/>
        <v>0.17484393380475272</v>
      </c>
      <c r="BA35" s="41">
        <f t="shared" ref="BA35:BV35" si="32">SUM(BA4:BA34)</f>
        <v>297650010</v>
      </c>
      <c r="BB35" s="41">
        <f t="shared" si="32"/>
        <v>0</v>
      </c>
      <c r="BC35" s="41">
        <f t="shared" si="32"/>
        <v>25018732</v>
      </c>
      <c r="BD35" s="41">
        <f t="shared" si="32"/>
        <v>12601187</v>
      </c>
      <c r="BE35" s="41">
        <f t="shared" si="32"/>
        <v>0</v>
      </c>
      <c r="BF35" s="41">
        <f t="shared" si="32"/>
        <v>19344471</v>
      </c>
      <c r="BG35" s="41">
        <f t="shared" si="32"/>
        <v>0</v>
      </c>
      <c r="BH35" s="41">
        <f t="shared" si="32"/>
        <v>0</v>
      </c>
      <c r="BI35" s="41">
        <f t="shared" si="32"/>
        <v>0</v>
      </c>
      <c r="BJ35" s="41">
        <f t="shared" si="32"/>
        <v>0</v>
      </c>
      <c r="BK35" s="41">
        <f t="shared" si="32"/>
        <v>0</v>
      </c>
      <c r="BL35" s="41">
        <f t="shared" si="32"/>
        <v>0</v>
      </c>
      <c r="BM35" s="41">
        <f t="shared" si="32"/>
        <v>0</v>
      </c>
      <c r="BN35" s="41">
        <f t="shared" si="32"/>
        <v>0</v>
      </c>
      <c r="BO35" s="41">
        <f t="shared" si="32"/>
        <v>0</v>
      </c>
      <c r="BP35" s="41">
        <f t="shared" si="32"/>
        <v>0</v>
      </c>
      <c r="BQ35" s="41">
        <f t="shared" si="32"/>
        <v>39058848</v>
      </c>
      <c r="BR35" s="41">
        <f t="shared" si="32"/>
        <v>5680767</v>
      </c>
      <c r="BS35" s="41">
        <f t="shared" si="32"/>
        <v>63228311</v>
      </c>
      <c r="BT35" s="41">
        <f t="shared" si="32"/>
        <v>0</v>
      </c>
      <c r="BU35" s="41">
        <f t="shared" si="32"/>
        <v>0</v>
      </c>
      <c r="BV35" s="41">
        <f t="shared" si="32"/>
        <v>132717694</v>
      </c>
      <c r="BW35" s="40">
        <f t="shared" si="27"/>
        <v>0.76017897497919074</v>
      </c>
      <c r="BX35" s="41">
        <f>SUM(BX4:BX34)</f>
        <v>1294109979</v>
      </c>
      <c r="BY35" s="41">
        <f t="shared" ref="BY35:CS35" si="33">SUM(BY4:BY34)</f>
        <v>58726458</v>
      </c>
      <c r="BZ35" s="41">
        <f t="shared" si="33"/>
        <v>572385758</v>
      </c>
      <c r="CA35" s="41">
        <f t="shared" si="33"/>
        <v>52081397</v>
      </c>
      <c r="CB35" s="41">
        <f t="shared" si="33"/>
        <v>0</v>
      </c>
      <c r="CC35" s="41">
        <f t="shared" si="33"/>
        <v>119567225</v>
      </c>
      <c r="CD35" s="41">
        <f t="shared" si="33"/>
        <v>0</v>
      </c>
      <c r="CE35" s="41">
        <f t="shared" si="33"/>
        <v>0</v>
      </c>
      <c r="CF35" s="41">
        <f t="shared" si="33"/>
        <v>0</v>
      </c>
      <c r="CG35" s="41">
        <f t="shared" si="33"/>
        <v>0</v>
      </c>
      <c r="CH35" s="41">
        <f t="shared" si="33"/>
        <v>0</v>
      </c>
      <c r="CI35" s="41">
        <f t="shared" si="33"/>
        <v>0</v>
      </c>
      <c r="CJ35" s="41">
        <f t="shared" si="33"/>
        <v>0</v>
      </c>
      <c r="CK35" s="41">
        <f t="shared" si="33"/>
        <v>0</v>
      </c>
      <c r="CL35" s="41">
        <f t="shared" si="33"/>
        <v>0</v>
      </c>
      <c r="CM35" s="41">
        <f t="shared" si="33"/>
        <v>0</v>
      </c>
      <c r="CN35" s="41">
        <f t="shared" si="33"/>
        <v>185690766</v>
      </c>
      <c r="CO35" s="41">
        <f t="shared" si="33"/>
        <v>60319233</v>
      </c>
      <c r="CP35" s="41">
        <f t="shared" si="33"/>
        <v>123069134</v>
      </c>
      <c r="CQ35" s="41">
        <f t="shared" si="33"/>
        <v>0</v>
      </c>
      <c r="CR35" s="41">
        <f t="shared" si="33"/>
        <v>0</v>
      </c>
      <c r="CS35" s="41">
        <f t="shared" si="33"/>
        <v>122270008</v>
      </c>
      <c r="CT35" s="40">
        <f t="shared" si="6"/>
        <v>0.23982102502080926</v>
      </c>
      <c r="CU35" s="41">
        <f t="shared" ref="CU35:DN35" si="34">SUM(CU4:CU34)</f>
        <v>408265411</v>
      </c>
      <c r="CV35" s="41">
        <f t="shared" si="34"/>
        <v>2502145</v>
      </c>
      <c r="CW35" s="41">
        <f t="shared" si="34"/>
        <v>67614242</v>
      </c>
      <c r="CX35" s="41">
        <f t="shared" si="34"/>
        <v>13449477</v>
      </c>
      <c r="CY35" s="41">
        <f t="shared" si="34"/>
        <v>0</v>
      </c>
      <c r="CZ35" s="41">
        <f t="shared" si="34"/>
        <v>34432775</v>
      </c>
      <c r="DA35" s="41">
        <f t="shared" si="34"/>
        <v>0</v>
      </c>
      <c r="DB35" s="41">
        <f t="shared" si="34"/>
        <v>0</v>
      </c>
      <c r="DC35" s="41">
        <f t="shared" si="34"/>
        <v>1000000</v>
      </c>
      <c r="DD35" s="41">
        <f t="shared" si="34"/>
        <v>1000000</v>
      </c>
      <c r="DE35" s="41">
        <f t="shared" si="34"/>
        <v>1000000</v>
      </c>
      <c r="DF35" s="41">
        <f t="shared" si="34"/>
        <v>0</v>
      </c>
      <c r="DG35" s="41">
        <f t="shared" si="34"/>
        <v>0</v>
      </c>
      <c r="DH35" s="41">
        <f t="shared" si="34"/>
        <v>0</v>
      </c>
      <c r="DI35" s="41">
        <f t="shared" si="34"/>
        <v>0</v>
      </c>
      <c r="DJ35" s="41">
        <f t="shared" si="34"/>
        <v>0</v>
      </c>
      <c r="DK35" s="41">
        <f t="shared" si="34"/>
        <v>43309234</v>
      </c>
      <c r="DL35" s="41">
        <f t="shared" si="34"/>
        <v>5680767</v>
      </c>
      <c r="DM35" s="41">
        <f t="shared" si="34"/>
        <v>87152410</v>
      </c>
      <c r="DN35" s="41">
        <f t="shared" si="34"/>
        <v>0</v>
      </c>
      <c r="DO35" s="41">
        <f>SUM(DO4:DO34)</f>
        <v>0</v>
      </c>
      <c r="DP35" s="41">
        <f>SUM(DP4:DP34)</f>
        <v>151124361</v>
      </c>
      <c r="DR35" s="25">
        <f t="shared" ref="DR35:DR60" si="35">+G35</f>
        <v>1702375390</v>
      </c>
      <c r="DS35" s="25">
        <f t="shared" ref="DS35:DS103" si="36">+AD35+BA35</f>
        <v>1702375390</v>
      </c>
      <c r="DT35" s="25">
        <f t="shared" si="10"/>
        <v>1702375390</v>
      </c>
      <c r="DV35" s="43"/>
    </row>
    <row r="36" spans="1:126" ht="24.75" customHeight="1" thickTop="1" x14ac:dyDescent="0.25">
      <c r="A36" s="15" t="s">
        <v>123</v>
      </c>
      <c r="B36" s="232" t="s">
        <v>124</v>
      </c>
      <c r="C36" s="16" t="s">
        <v>125</v>
      </c>
      <c r="D36" s="17" t="s">
        <v>126</v>
      </c>
      <c r="E36" s="18">
        <v>410</v>
      </c>
      <c r="F36" s="19" t="s">
        <v>127</v>
      </c>
      <c r="G36" s="20">
        <f t="shared" ref="G36:G70" si="3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4">
        <f t="shared" si="29"/>
        <v>0.13713312319837095</v>
      </c>
      <c r="AD36" s="20">
        <f t="shared" ref="AD36:AD70" si="38">SUM(AE36:AY36)</f>
        <v>14078877</v>
      </c>
      <c r="AE36" s="20"/>
      <c r="AF36" s="20"/>
      <c r="AG36" s="20"/>
      <c r="AH36" s="20"/>
      <c r="AI36" s="20"/>
      <c r="AJ36" s="20"/>
      <c r="AK36" s="20"/>
      <c r="AL36" s="20"/>
      <c r="AM36" s="20"/>
      <c r="AN36" s="20"/>
      <c r="AO36" s="20"/>
      <c r="AP36" s="20"/>
      <c r="AQ36" s="20"/>
      <c r="AR36" s="20"/>
      <c r="AS36" s="20"/>
      <c r="AT36" s="20">
        <f>+'[4]JULIO 2018'!$Y$781</f>
        <v>14078877</v>
      </c>
      <c r="AU36" s="20"/>
      <c r="AV36" s="20"/>
      <c r="AW36" s="20"/>
      <c r="AX36" s="20"/>
      <c r="AY36" s="20"/>
      <c r="AZ36" s="44">
        <f t="shared" si="11"/>
        <v>0.86286687680162899</v>
      </c>
      <c r="BA36" s="20">
        <f>SUM(BB36:BV36)</f>
        <v>88586888</v>
      </c>
      <c r="BB36" s="20">
        <f t="shared" ref="BB36:BQ52" si="39">H36-AE36</f>
        <v>0</v>
      </c>
      <c r="BC36" s="20">
        <f t="shared" si="39"/>
        <v>0</v>
      </c>
      <c r="BD36" s="20">
        <f t="shared" si="39"/>
        <v>2665765</v>
      </c>
      <c r="BE36" s="20">
        <f t="shared" si="39"/>
        <v>0</v>
      </c>
      <c r="BF36" s="20">
        <f t="shared" si="39"/>
        <v>0</v>
      </c>
      <c r="BG36" s="20">
        <f t="shared" si="39"/>
        <v>0</v>
      </c>
      <c r="BH36" s="20">
        <f t="shared" si="39"/>
        <v>0</v>
      </c>
      <c r="BI36" s="20">
        <f t="shared" si="39"/>
        <v>0</v>
      </c>
      <c r="BJ36" s="20">
        <f t="shared" si="39"/>
        <v>0</v>
      </c>
      <c r="BK36" s="20">
        <f t="shared" si="39"/>
        <v>0</v>
      </c>
      <c r="BL36" s="20">
        <f t="shared" si="39"/>
        <v>0</v>
      </c>
      <c r="BM36" s="20">
        <f t="shared" si="39"/>
        <v>0</v>
      </c>
      <c r="BN36" s="20">
        <f t="shared" si="39"/>
        <v>0</v>
      </c>
      <c r="BO36" s="20">
        <f t="shared" si="39"/>
        <v>0</v>
      </c>
      <c r="BP36" s="20">
        <f t="shared" si="39"/>
        <v>0</v>
      </c>
      <c r="BQ36" s="20">
        <f t="shared" si="39"/>
        <v>85921123</v>
      </c>
      <c r="BR36" s="20">
        <f t="shared" ref="BR36:BV70" si="40">X36-AU36</f>
        <v>0</v>
      </c>
      <c r="BS36" s="20">
        <f t="shared" si="40"/>
        <v>0</v>
      </c>
      <c r="BT36" s="20">
        <f t="shared" si="40"/>
        <v>0</v>
      </c>
      <c r="BU36" s="20">
        <f t="shared" si="40"/>
        <v>0</v>
      </c>
      <c r="BV36" s="20">
        <f t="shared" si="40"/>
        <v>0</v>
      </c>
      <c r="BW36" s="44">
        <f t="shared" si="27"/>
        <v>0.13713312319837095</v>
      </c>
      <c r="BX36" s="45">
        <f t="shared" ref="BX36:BX70" si="41">SUM(BY36:CS36)</f>
        <v>14078877</v>
      </c>
      <c r="BY36" s="45"/>
      <c r="BZ36" s="45"/>
      <c r="CA36" s="45"/>
      <c r="CB36" s="45"/>
      <c r="CC36" s="45"/>
      <c r="CD36" s="45"/>
      <c r="CE36" s="45"/>
      <c r="CF36" s="45"/>
      <c r="CG36" s="45"/>
      <c r="CH36" s="45"/>
      <c r="CI36" s="45"/>
      <c r="CJ36" s="45"/>
      <c r="CK36" s="45"/>
      <c r="CL36" s="45"/>
      <c r="CM36" s="45"/>
      <c r="CN36" s="45">
        <f>+'[2]AGOSTO 2018'!$H$918</f>
        <v>14078877</v>
      </c>
      <c r="CO36" s="45"/>
      <c r="CP36" s="45"/>
      <c r="CQ36" s="45"/>
      <c r="CR36" s="45"/>
      <c r="CS36" s="45"/>
      <c r="CT36" s="44">
        <f t="shared" si="6"/>
        <v>0.86286687680162899</v>
      </c>
      <c r="CU36" s="20">
        <f>SUM(CV36:DP36)</f>
        <v>88586888</v>
      </c>
      <c r="CV36" s="20">
        <f t="shared" ref="CV36:DK52" si="42">H36-BY36</f>
        <v>0</v>
      </c>
      <c r="CW36" s="20">
        <f t="shared" si="42"/>
        <v>0</v>
      </c>
      <c r="CX36" s="20">
        <f t="shared" si="42"/>
        <v>2665765</v>
      </c>
      <c r="CY36" s="20">
        <f t="shared" si="42"/>
        <v>0</v>
      </c>
      <c r="CZ36" s="20">
        <f t="shared" si="42"/>
        <v>0</v>
      </c>
      <c r="DA36" s="20">
        <f t="shared" si="42"/>
        <v>0</v>
      </c>
      <c r="DB36" s="20">
        <f t="shared" si="42"/>
        <v>0</v>
      </c>
      <c r="DC36" s="20">
        <f t="shared" si="42"/>
        <v>0</v>
      </c>
      <c r="DD36" s="20">
        <f t="shared" si="42"/>
        <v>0</v>
      </c>
      <c r="DE36" s="20">
        <f t="shared" si="42"/>
        <v>0</v>
      </c>
      <c r="DF36" s="20">
        <f t="shared" si="42"/>
        <v>0</v>
      </c>
      <c r="DG36" s="20">
        <f t="shared" si="42"/>
        <v>0</v>
      </c>
      <c r="DH36" s="20">
        <f t="shared" si="42"/>
        <v>0</v>
      </c>
      <c r="DI36" s="20">
        <f t="shared" si="42"/>
        <v>0</v>
      </c>
      <c r="DJ36" s="20">
        <f t="shared" si="42"/>
        <v>0</v>
      </c>
      <c r="DK36" s="20">
        <f t="shared" si="42"/>
        <v>85921123</v>
      </c>
      <c r="DL36" s="20">
        <f t="shared" ref="DL36:DP70" si="43">X36-CO36</f>
        <v>0</v>
      </c>
      <c r="DM36" s="20">
        <f t="shared" si="43"/>
        <v>0</v>
      </c>
      <c r="DN36" s="20">
        <f t="shared" si="43"/>
        <v>0</v>
      </c>
      <c r="DO36" s="20">
        <f t="shared" si="43"/>
        <v>0</v>
      </c>
      <c r="DP36" s="20">
        <f t="shared" si="43"/>
        <v>0</v>
      </c>
      <c r="DR36" s="25">
        <f t="shared" si="35"/>
        <v>102665765</v>
      </c>
      <c r="DS36" s="25">
        <f t="shared" si="36"/>
        <v>102665765</v>
      </c>
      <c r="DT36" s="25">
        <f t="shared" si="10"/>
        <v>102665765</v>
      </c>
    </row>
    <row r="37" spans="1:126" ht="30.75" customHeight="1" x14ac:dyDescent="0.25">
      <c r="A37" s="26"/>
      <c r="B37" s="232"/>
      <c r="C37" s="16" t="s">
        <v>128</v>
      </c>
      <c r="D37" s="17" t="s">
        <v>129</v>
      </c>
      <c r="E37" s="18">
        <v>410</v>
      </c>
      <c r="F37" s="19" t="s">
        <v>130</v>
      </c>
      <c r="G37" s="20">
        <f t="shared" si="37"/>
        <v>482877388</v>
      </c>
      <c r="H37" s="20"/>
      <c r="I37" s="20"/>
      <c r="J37" s="20">
        <v>2877388</v>
      </c>
      <c r="K37" s="20"/>
      <c r="L37" s="20"/>
      <c r="M37" s="20"/>
      <c r="N37" s="20"/>
      <c r="O37" s="20"/>
      <c r="P37" s="20"/>
      <c r="Q37" s="20"/>
      <c r="R37" s="20"/>
      <c r="S37" s="20"/>
      <c r="T37" s="20"/>
      <c r="U37" s="20"/>
      <c r="V37" s="20"/>
      <c r="W37" s="20">
        <v>480000000</v>
      </c>
      <c r="X37" s="20"/>
      <c r="Y37" s="20"/>
      <c r="Z37" s="20"/>
      <c r="AA37" s="20"/>
      <c r="AB37" s="20">
        <f>59280074-59280074</f>
        <v>0</v>
      </c>
      <c r="AC37" s="21">
        <f t="shared" si="29"/>
        <v>0.81761192346409894</v>
      </c>
      <c r="AD37" s="20">
        <f t="shared" si="38"/>
        <v>394806310</v>
      </c>
      <c r="AE37" s="20"/>
      <c r="AF37" s="20"/>
      <c r="AG37" s="20">
        <f>+'[9]MARZO 2018'!$M$508</f>
        <v>2877388</v>
      </c>
      <c r="AH37" s="20"/>
      <c r="AI37" s="20"/>
      <c r="AJ37" s="20"/>
      <c r="AK37" s="20"/>
      <c r="AL37" s="20"/>
      <c r="AM37" s="20"/>
      <c r="AN37" s="20"/>
      <c r="AO37" s="20"/>
      <c r="AP37" s="20"/>
      <c r="AQ37" s="20"/>
      <c r="AR37" s="20"/>
      <c r="AS37" s="20"/>
      <c r="AT37" s="20">
        <f>+'[7]MAYO 2018'!$Y$638</f>
        <v>391928922</v>
      </c>
      <c r="AU37" s="20"/>
      <c r="AV37" s="20"/>
      <c r="AW37" s="20"/>
      <c r="AX37" s="20"/>
      <c r="AY37" s="20"/>
      <c r="AZ37" s="21">
        <f t="shared" si="11"/>
        <v>0.18238807653590106</v>
      </c>
      <c r="BA37" s="20">
        <f t="shared" ref="BA37:BA70" si="44">SUM(BB37:BV37)</f>
        <v>88071078</v>
      </c>
      <c r="BB37" s="20">
        <f t="shared" si="39"/>
        <v>0</v>
      </c>
      <c r="BC37" s="20">
        <f t="shared" si="39"/>
        <v>0</v>
      </c>
      <c r="BD37" s="20">
        <f t="shared" si="39"/>
        <v>0</v>
      </c>
      <c r="BE37" s="20">
        <f t="shared" si="39"/>
        <v>0</v>
      </c>
      <c r="BF37" s="20">
        <f t="shared" si="39"/>
        <v>0</v>
      </c>
      <c r="BG37" s="20">
        <f t="shared" si="39"/>
        <v>0</v>
      </c>
      <c r="BH37" s="20">
        <f t="shared" si="39"/>
        <v>0</v>
      </c>
      <c r="BI37" s="20">
        <f t="shared" si="39"/>
        <v>0</v>
      </c>
      <c r="BJ37" s="20">
        <f t="shared" si="39"/>
        <v>0</v>
      </c>
      <c r="BK37" s="20">
        <f t="shared" si="39"/>
        <v>0</v>
      </c>
      <c r="BL37" s="20">
        <f t="shared" si="39"/>
        <v>0</v>
      </c>
      <c r="BM37" s="20">
        <f t="shared" si="39"/>
        <v>0</v>
      </c>
      <c r="BN37" s="20">
        <f t="shared" si="39"/>
        <v>0</v>
      </c>
      <c r="BO37" s="20">
        <f t="shared" si="39"/>
        <v>0</v>
      </c>
      <c r="BP37" s="20">
        <f t="shared" si="39"/>
        <v>0</v>
      </c>
      <c r="BQ37" s="20">
        <f t="shared" si="39"/>
        <v>88071078</v>
      </c>
      <c r="BR37" s="20">
        <f t="shared" si="40"/>
        <v>0</v>
      </c>
      <c r="BS37" s="20">
        <f t="shared" si="40"/>
        <v>0</v>
      </c>
      <c r="BT37" s="20">
        <f t="shared" si="40"/>
        <v>0</v>
      </c>
      <c r="BU37" s="20">
        <f t="shared" si="40"/>
        <v>0</v>
      </c>
      <c r="BV37" s="20">
        <f t="shared" si="40"/>
        <v>0</v>
      </c>
      <c r="BW37" s="21">
        <f t="shared" si="27"/>
        <v>0.81761192346409894</v>
      </c>
      <c r="BX37" s="20">
        <f t="shared" si="41"/>
        <v>394806310</v>
      </c>
      <c r="BY37" s="20"/>
      <c r="BZ37" s="20"/>
      <c r="CA37" s="20">
        <f>+'[4]JULIO 2018'!$H$799</f>
        <v>2877388</v>
      </c>
      <c r="CB37" s="20"/>
      <c r="CC37" s="20"/>
      <c r="CD37" s="20"/>
      <c r="CE37" s="20"/>
      <c r="CF37" s="20"/>
      <c r="CG37" s="20"/>
      <c r="CH37" s="20"/>
      <c r="CI37" s="20"/>
      <c r="CJ37" s="20"/>
      <c r="CK37" s="20"/>
      <c r="CL37" s="20"/>
      <c r="CM37" s="20"/>
      <c r="CN37" s="20">
        <f>+'[4]JULIO 2018'!$H$794+'[4]JULIO 2018'!$H$797+'[4]JULIO 2018'!$H$802</f>
        <v>391928922</v>
      </c>
      <c r="CO37" s="20"/>
      <c r="CP37" s="20"/>
      <c r="CQ37" s="20"/>
      <c r="CR37" s="20"/>
      <c r="CS37" s="20"/>
      <c r="CT37" s="21">
        <f t="shared" si="6"/>
        <v>0.18238807653590106</v>
      </c>
      <c r="CU37" s="20">
        <f t="shared" ref="CU37:CU100" si="45">SUM(CV37:DP37)</f>
        <v>88071078</v>
      </c>
      <c r="CV37" s="20">
        <f t="shared" si="42"/>
        <v>0</v>
      </c>
      <c r="CW37" s="20">
        <f t="shared" si="42"/>
        <v>0</v>
      </c>
      <c r="CX37" s="20">
        <f t="shared" si="42"/>
        <v>0</v>
      </c>
      <c r="CY37" s="20">
        <f t="shared" si="42"/>
        <v>0</v>
      </c>
      <c r="CZ37" s="20">
        <f t="shared" si="42"/>
        <v>0</v>
      </c>
      <c r="DA37" s="20">
        <f t="shared" si="42"/>
        <v>0</v>
      </c>
      <c r="DB37" s="20">
        <f t="shared" si="42"/>
        <v>0</v>
      </c>
      <c r="DC37" s="20">
        <f t="shared" si="42"/>
        <v>0</v>
      </c>
      <c r="DD37" s="20">
        <f t="shared" si="42"/>
        <v>0</v>
      </c>
      <c r="DE37" s="20">
        <f t="shared" si="42"/>
        <v>0</v>
      </c>
      <c r="DF37" s="20">
        <f t="shared" si="42"/>
        <v>0</v>
      </c>
      <c r="DG37" s="20">
        <f t="shared" si="42"/>
        <v>0</v>
      </c>
      <c r="DH37" s="20">
        <f t="shared" si="42"/>
        <v>0</v>
      </c>
      <c r="DI37" s="20">
        <f t="shared" si="42"/>
        <v>0</v>
      </c>
      <c r="DJ37" s="20">
        <f t="shared" si="42"/>
        <v>0</v>
      </c>
      <c r="DK37" s="20">
        <f t="shared" si="42"/>
        <v>88071078</v>
      </c>
      <c r="DL37" s="20">
        <f t="shared" si="43"/>
        <v>0</v>
      </c>
      <c r="DM37" s="20">
        <f t="shared" si="43"/>
        <v>0</v>
      </c>
      <c r="DN37" s="20">
        <f t="shared" si="43"/>
        <v>0</v>
      </c>
      <c r="DO37" s="20">
        <f t="shared" si="43"/>
        <v>0</v>
      </c>
      <c r="DP37" s="20">
        <f t="shared" si="43"/>
        <v>0</v>
      </c>
      <c r="DR37" s="25">
        <f t="shared" si="35"/>
        <v>482877388</v>
      </c>
      <c r="DS37" s="25">
        <f t="shared" si="36"/>
        <v>482877388</v>
      </c>
      <c r="DT37" s="25">
        <f t="shared" si="10"/>
        <v>482877388</v>
      </c>
    </row>
    <row r="38" spans="1:126" ht="33.75" customHeight="1" x14ac:dyDescent="0.25">
      <c r="A38" s="26"/>
      <c r="B38" s="232"/>
      <c r="C38" s="46" t="s">
        <v>131</v>
      </c>
      <c r="D38" s="27" t="s">
        <v>132</v>
      </c>
      <c r="E38" s="47">
        <v>410</v>
      </c>
      <c r="F38" s="32" t="s">
        <v>133</v>
      </c>
      <c r="G38" s="20">
        <f t="shared" si="37"/>
        <v>912315332</v>
      </c>
      <c r="H38" s="20"/>
      <c r="I38" s="20">
        <v>378295108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10000000+1125611+10000000+3543287</f>
        <v>24668898</v>
      </c>
      <c r="AC38" s="21">
        <f t="shared" si="29"/>
        <v>0.98896166966971455</v>
      </c>
      <c r="AD38" s="20">
        <f t="shared" si="38"/>
        <v>902244894</v>
      </c>
      <c r="AE38" s="20"/>
      <c r="AF38" s="20">
        <f>+'[8]ENERO 2018'!$K$437</f>
        <v>378295108</v>
      </c>
      <c r="AG38" s="20">
        <f>+'[2]AGOSTO 2018'!$M$947</f>
        <v>26473084</v>
      </c>
      <c r="AH38" s="20"/>
      <c r="AI38" s="20"/>
      <c r="AJ38" s="20"/>
      <c r="AK38" s="20">
        <f>+'[3]OCTUBRE 2018'!$P$1123</f>
        <v>482878242</v>
      </c>
      <c r="AL38" s="20"/>
      <c r="AM38" s="20"/>
      <c r="AN38" s="20"/>
      <c r="AO38" s="20"/>
      <c r="AP38" s="20"/>
      <c r="AQ38" s="20"/>
      <c r="AR38" s="20"/>
      <c r="AS38" s="20"/>
      <c r="AT38" s="20"/>
      <c r="AU38" s="20"/>
      <c r="AV38" s="20"/>
      <c r="AW38" s="20"/>
      <c r="AX38" s="20"/>
      <c r="AY38" s="20">
        <f>+'[3]OCTUBRE 2018'!$AF$1123</f>
        <v>14598460</v>
      </c>
      <c r="AZ38" s="21">
        <f t="shared" si="11"/>
        <v>1.1038330330285451E-2</v>
      </c>
      <c r="BA38" s="20">
        <f t="shared" si="44"/>
        <v>10070438</v>
      </c>
      <c r="BB38" s="20">
        <f t="shared" si="39"/>
        <v>0</v>
      </c>
      <c r="BC38" s="20">
        <f t="shared" si="39"/>
        <v>0</v>
      </c>
      <c r="BD38" s="20">
        <f t="shared" si="39"/>
        <v>0</v>
      </c>
      <c r="BE38" s="20">
        <f t="shared" si="39"/>
        <v>0</v>
      </c>
      <c r="BF38" s="20">
        <f t="shared" si="39"/>
        <v>0</v>
      </c>
      <c r="BG38" s="20">
        <f t="shared" si="39"/>
        <v>0</v>
      </c>
      <c r="BH38" s="20">
        <f t="shared" si="39"/>
        <v>0</v>
      </c>
      <c r="BI38" s="20">
        <f t="shared" si="39"/>
        <v>0</v>
      </c>
      <c r="BJ38" s="20">
        <f t="shared" si="39"/>
        <v>0</v>
      </c>
      <c r="BK38" s="20">
        <f t="shared" si="39"/>
        <v>0</v>
      </c>
      <c r="BL38" s="20">
        <f t="shared" si="39"/>
        <v>0</v>
      </c>
      <c r="BM38" s="20">
        <f t="shared" si="39"/>
        <v>0</v>
      </c>
      <c r="BN38" s="20">
        <f t="shared" si="39"/>
        <v>0</v>
      </c>
      <c r="BO38" s="20">
        <f t="shared" si="39"/>
        <v>0</v>
      </c>
      <c r="BP38" s="20">
        <f t="shared" si="39"/>
        <v>0</v>
      </c>
      <c r="BQ38" s="20">
        <f t="shared" si="39"/>
        <v>0</v>
      </c>
      <c r="BR38" s="20">
        <f t="shared" si="40"/>
        <v>0</v>
      </c>
      <c r="BS38" s="20">
        <f t="shared" si="40"/>
        <v>0</v>
      </c>
      <c r="BT38" s="20">
        <f t="shared" si="40"/>
        <v>0</v>
      </c>
      <c r="BU38" s="20">
        <f t="shared" si="40"/>
        <v>0</v>
      </c>
      <c r="BV38" s="20">
        <f t="shared" si="40"/>
        <v>10070438</v>
      </c>
      <c r="BW38" s="21">
        <f t="shared" si="27"/>
        <v>0.22760587892871234</v>
      </c>
      <c r="BX38" s="20">
        <f t="shared" si="41"/>
        <v>207648333</v>
      </c>
      <c r="BY38" s="20"/>
      <c r="BZ38" s="20">
        <f>+'[6]SEPTIEMBRE 2018'!$H$1020</f>
        <v>192049873</v>
      </c>
      <c r="CA38" s="20">
        <f>+'[6]SEPTIEMBRE 2018'!$H$1064</f>
        <v>1000000</v>
      </c>
      <c r="CB38" s="20"/>
      <c r="CC38" s="20"/>
      <c r="CD38" s="20"/>
      <c r="CE38" s="20"/>
      <c r="CF38" s="20"/>
      <c r="CG38" s="20"/>
      <c r="CH38" s="20"/>
      <c r="CI38" s="20"/>
      <c r="CJ38" s="20"/>
      <c r="CK38" s="20"/>
      <c r="CL38" s="20"/>
      <c r="CM38" s="20"/>
      <c r="CN38" s="20"/>
      <c r="CO38" s="20"/>
      <c r="CP38" s="20"/>
      <c r="CQ38" s="20"/>
      <c r="CR38" s="20"/>
      <c r="CS38" s="20">
        <f>+'[3]OCTUBRE 2018'!$H$1171+'[3]OCTUBRE 2018'!$H$1174+'[3]OCTUBRE 2018'!$H$1180+'[3]OCTUBRE 2018'!$H$1185+'[3]OCTUBRE 2018'!$H$1186+'[3]OCTUBRE 2018'!$H$1187</f>
        <v>14598460</v>
      </c>
      <c r="CT38" s="21">
        <f t="shared" si="6"/>
        <v>0.77239412107128769</v>
      </c>
      <c r="CU38" s="20">
        <f t="shared" si="45"/>
        <v>704666999</v>
      </c>
      <c r="CV38" s="20">
        <f t="shared" si="42"/>
        <v>0</v>
      </c>
      <c r="CW38" s="20">
        <f t="shared" si="42"/>
        <v>186245235</v>
      </c>
      <c r="CX38" s="20">
        <f t="shared" si="42"/>
        <v>25473084</v>
      </c>
      <c r="CY38" s="20">
        <f t="shared" si="42"/>
        <v>0</v>
      </c>
      <c r="CZ38" s="20">
        <f t="shared" si="42"/>
        <v>0</v>
      </c>
      <c r="DA38" s="20">
        <f t="shared" si="42"/>
        <v>0</v>
      </c>
      <c r="DB38" s="20">
        <f t="shared" si="42"/>
        <v>482878242</v>
      </c>
      <c r="DC38" s="20">
        <f t="shared" si="42"/>
        <v>0</v>
      </c>
      <c r="DD38" s="20">
        <f t="shared" si="42"/>
        <v>0</v>
      </c>
      <c r="DE38" s="20">
        <f t="shared" si="42"/>
        <v>0</v>
      </c>
      <c r="DF38" s="20">
        <f t="shared" si="42"/>
        <v>0</v>
      </c>
      <c r="DG38" s="20">
        <f t="shared" si="42"/>
        <v>0</v>
      </c>
      <c r="DH38" s="20">
        <f t="shared" si="42"/>
        <v>0</v>
      </c>
      <c r="DI38" s="20">
        <f t="shared" si="42"/>
        <v>0</v>
      </c>
      <c r="DJ38" s="20">
        <f t="shared" si="42"/>
        <v>0</v>
      </c>
      <c r="DK38" s="20">
        <f t="shared" si="42"/>
        <v>0</v>
      </c>
      <c r="DL38" s="20">
        <f t="shared" si="43"/>
        <v>0</v>
      </c>
      <c r="DM38" s="20">
        <f t="shared" si="43"/>
        <v>0</v>
      </c>
      <c r="DN38" s="20">
        <f t="shared" si="43"/>
        <v>0</v>
      </c>
      <c r="DO38" s="20">
        <f t="shared" si="43"/>
        <v>0</v>
      </c>
      <c r="DP38" s="20">
        <f t="shared" si="43"/>
        <v>10070438</v>
      </c>
      <c r="DR38" s="25">
        <f t="shared" si="35"/>
        <v>912315332</v>
      </c>
      <c r="DS38" s="25">
        <f t="shared" si="36"/>
        <v>912315332</v>
      </c>
      <c r="DT38" s="25">
        <f t="shared" si="10"/>
        <v>912315332</v>
      </c>
      <c r="DV38" s="25">
        <v>21125611</v>
      </c>
    </row>
    <row r="39" spans="1:126" ht="30.75" customHeight="1" x14ac:dyDescent="0.25">
      <c r="A39" s="26"/>
      <c r="B39" s="232"/>
      <c r="C39" s="16" t="s">
        <v>134</v>
      </c>
      <c r="D39" s="27" t="s">
        <v>135</v>
      </c>
      <c r="E39" s="18">
        <v>410</v>
      </c>
      <c r="F39" s="19" t="s">
        <v>127</v>
      </c>
      <c r="G39" s="20">
        <f t="shared" si="3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9"/>
        <v>1</v>
      </c>
      <c r="AD39" s="20">
        <f t="shared" si="38"/>
        <v>15000000</v>
      </c>
      <c r="AE39" s="20"/>
      <c r="AF39" s="20">
        <f>+'[8]ENERO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1"/>
        <v>0</v>
      </c>
      <c r="BA39" s="20">
        <f t="shared" si="44"/>
        <v>0</v>
      </c>
      <c r="BB39" s="20">
        <f t="shared" si="39"/>
        <v>0</v>
      </c>
      <c r="BC39" s="20">
        <f t="shared" si="39"/>
        <v>0</v>
      </c>
      <c r="BD39" s="20">
        <f t="shared" si="39"/>
        <v>0</v>
      </c>
      <c r="BE39" s="20">
        <f t="shared" si="39"/>
        <v>0</v>
      </c>
      <c r="BF39" s="20">
        <f t="shared" si="39"/>
        <v>0</v>
      </c>
      <c r="BG39" s="20">
        <f t="shared" si="39"/>
        <v>0</v>
      </c>
      <c r="BH39" s="20">
        <f t="shared" si="39"/>
        <v>0</v>
      </c>
      <c r="BI39" s="20">
        <f t="shared" si="39"/>
        <v>0</v>
      </c>
      <c r="BJ39" s="20">
        <f t="shared" si="39"/>
        <v>0</v>
      </c>
      <c r="BK39" s="20">
        <f t="shared" si="39"/>
        <v>0</v>
      </c>
      <c r="BL39" s="20">
        <f t="shared" si="39"/>
        <v>0</v>
      </c>
      <c r="BM39" s="20">
        <f t="shared" si="39"/>
        <v>0</v>
      </c>
      <c r="BN39" s="20">
        <f t="shared" si="39"/>
        <v>0</v>
      </c>
      <c r="BO39" s="20">
        <f t="shared" si="39"/>
        <v>0</v>
      </c>
      <c r="BP39" s="20">
        <f t="shared" si="39"/>
        <v>0</v>
      </c>
      <c r="BQ39" s="20">
        <f t="shared" si="39"/>
        <v>0</v>
      </c>
      <c r="BR39" s="20">
        <f t="shared" si="40"/>
        <v>0</v>
      </c>
      <c r="BS39" s="20">
        <f t="shared" si="40"/>
        <v>0</v>
      </c>
      <c r="BT39" s="20">
        <f t="shared" si="40"/>
        <v>0</v>
      </c>
      <c r="BU39" s="20">
        <f t="shared" si="40"/>
        <v>0</v>
      </c>
      <c r="BV39" s="20">
        <f t="shared" si="40"/>
        <v>0</v>
      </c>
      <c r="BW39" s="21">
        <f t="shared" si="27"/>
        <v>1</v>
      </c>
      <c r="BX39" s="20">
        <f t="shared" si="41"/>
        <v>15000000</v>
      </c>
      <c r="BY39" s="20"/>
      <c r="BZ39" s="20">
        <f>+'[8]ENERO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45"/>
        <v>0</v>
      </c>
      <c r="CV39" s="20">
        <f t="shared" si="42"/>
        <v>0</v>
      </c>
      <c r="CW39" s="20">
        <f t="shared" si="42"/>
        <v>0</v>
      </c>
      <c r="CX39" s="20">
        <f t="shared" si="42"/>
        <v>0</v>
      </c>
      <c r="CY39" s="20">
        <f t="shared" si="42"/>
        <v>0</v>
      </c>
      <c r="CZ39" s="20">
        <f t="shared" si="42"/>
        <v>0</v>
      </c>
      <c r="DA39" s="20">
        <f t="shared" si="42"/>
        <v>0</v>
      </c>
      <c r="DB39" s="20">
        <f t="shared" si="42"/>
        <v>0</v>
      </c>
      <c r="DC39" s="20">
        <f t="shared" si="42"/>
        <v>0</v>
      </c>
      <c r="DD39" s="20">
        <f t="shared" si="42"/>
        <v>0</v>
      </c>
      <c r="DE39" s="20">
        <f t="shared" si="42"/>
        <v>0</v>
      </c>
      <c r="DF39" s="20">
        <f t="shared" si="42"/>
        <v>0</v>
      </c>
      <c r="DG39" s="20">
        <f t="shared" si="42"/>
        <v>0</v>
      </c>
      <c r="DH39" s="20">
        <f t="shared" si="42"/>
        <v>0</v>
      </c>
      <c r="DI39" s="20">
        <f t="shared" si="42"/>
        <v>0</v>
      </c>
      <c r="DJ39" s="20">
        <f t="shared" si="42"/>
        <v>0</v>
      </c>
      <c r="DK39" s="20">
        <f t="shared" si="42"/>
        <v>0</v>
      </c>
      <c r="DL39" s="20">
        <f t="shared" si="43"/>
        <v>0</v>
      </c>
      <c r="DM39" s="20">
        <f t="shared" si="43"/>
        <v>0</v>
      </c>
      <c r="DN39" s="20">
        <f t="shared" si="43"/>
        <v>0</v>
      </c>
      <c r="DO39" s="20">
        <f t="shared" si="43"/>
        <v>0</v>
      </c>
      <c r="DP39" s="20">
        <f t="shared" si="43"/>
        <v>0</v>
      </c>
      <c r="DR39" s="25">
        <f t="shared" si="35"/>
        <v>15000000</v>
      </c>
      <c r="DS39" s="25">
        <f t="shared" si="36"/>
        <v>15000000</v>
      </c>
      <c r="DT39" s="25">
        <f t="shared" si="10"/>
        <v>15000000</v>
      </c>
    </row>
    <row r="40" spans="1:126" ht="40.5" customHeight="1" x14ac:dyDescent="0.25">
      <c r="A40" s="26"/>
      <c r="B40" s="232"/>
      <c r="C40" s="16" t="s">
        <v>136</v>
      </c>
      <c r="D40" s="27" t="s">
        <v>137</v>
      </c>
      <c r="E40" s="18">
        <v>410</v>
      </c>
      <c r="F40" s="19" t="s">
        <v>127</v>
      </c>
      <c r="G40" s="20">
        <f t="shared" si="37"/>
        <v>24461290</v>
      </c>
      <c r="H40" s="48"/>
      <c r="I40" s="48"/>
      <c r="J40" s="20">
        <v>24461290</v>
      </c>
      <c r="K40" s="48"/>
      <c r="L40" s="48"/>
      <c r="M40" s="48"/>
      <c r="N40" s="48"/>
      <c r="O40" s="48"/>
      <c r="P40" s="48"/>
      <c r="Q40" s="48"/>
      <c r="R40" s="48"/>
      <c r="S40" s="48"/>
      <c r="T40" s="48"/>
      <c r="U40" s="48"/>
      <c r="V40" s="48"/>
      <c r="W40" s="49"/>
      <c r="X40" s="49"/>
      <c r="Y40" s="49"/>
      <c r="Z40" s="49"/>
      <c r="AA40" s="49"/>
      <c r="AB40" s="49"/>
      <c r="AC40" s="21">
        <f t="shared" si="29"/>
        <v>0.98698723575085368</v>
      </c>
      <c r="AD40" s="20">
        <f t="shared" si="38"/>
        <v>24142981</v>
      </c>
      <c r="AE40" s="48"/>
      <c r="AF40" s="48"/>
      <c r="AG40" s="20">
        <f>+'[2]AGOSTO 2018'!$M$1019</f>
        <v>24142981</v>
      </c>
      <c r="AH40" s="48"/>
      <c r="AI40" s="48"/>
      <c r="AJ40" s="48"/>
      <c r="AK40" s="48"/>
      <c r="AL40" s="48"/>
      <c r="AM40" s="48"/>
      <c r="AN40" s="48"/>
      <c r="AO40" s="48"/>
      <c r="AP40" s="48"/>
      <c r="AQ40" s="48"/>
      <c r="AR40" s="48"/>
      <c r="AS40" s="48"/>
      <c r="AT40" s="48"/>
      <c r="AU40" s="48"/>
      <c r="AV40" s="48"/>
      <c r="AW40" s="48"/>
      <c r="AX40" s="48"/>
      <c r="AY40" s="48"/>
      <c r="AZ40" s="21">
        <f t="shared" si="11"/>
        <v>1.3012764249146325E-2</v>
      </c>
      <c r="BA40" s="20">
        <f t="shared" si="44"/>
        <v>318309</v>
      </c>
      <c r="BB40" s="20">
        <f t="shared" si="39"/>
        <v>0</v>
      </c>
      <c r="BC40" s="20">
        <f t="shared" si="39"/>
        <v>0</v>
      </c>
      <c r="BD40" s="20">
        <f t="shared" si="39"/>
        <v>318309</v>
      </c>
      <c r="BE40" s="20">
        <f t="shared" si="39"/>
        <v>0</v>
      </c>
      <c r="BF40" s="20">
        <f t="shared" si="39"/>
        <v>0</v>
      </c>
      <c r="BG40" s="20">
        <f t="shared" si="39"/>
        <v>0</v>
      </c>
      <c r="BH40" s="20">
        <f t="shared" si="39"/>
        <v>0</v>
      </c>
      <c r="BI40" s="20">
        <f t="shared" si="39"/>
        <v>0</v>
      </c>
      <c r="BJ40" s="20">
        <f t="shared" si="39"/>
        <v>0</v>
      </c>
      <c r="BK40" s="20">
        <f t="shared" si="39"/>
        <v>0</v>
      </c>
      <c r="BL40" s="20">
        <f t="shared" si="39"/>
        <v>0</v>
      </c>
      <c r="BM40" s="20">
        <f t="shared" si="39"/>
        <v>0</v>
      </c>
      <c r="BN40" s="20">
        <f t="shared" si="39"/>
        <v>0</v>
      </c>
      <c r="BO40" s="20">
        <f t="shared" si="39"/>
        <v>0</v>
      </c>
      <c r="BP40" s="20">
        <f t="shared" si="39"/>
        <v>0</v>
      </c>
      <c r="BQ40" s="20">
        <f t="shared" si="39"/>
        <v>0</v>
      </c>
      <c r="BR40" s="20">
        <f t="shared" si="40"/>
        <v>0</v>
      </c>
      <c r="BS40" s="20">
        <f t="shared" si="40"/>
        <v>0</v>
      </c>
      <c r="BT40" s="20">
        <f t="shared" si="40"/>
        <v>0</v>
      </c>
      <c r="BU40" s="20">
        <f t="shared" si="40"/>
        <v>0</v>
      </c>
      <c r="BV40" s="20">
        <f t="shared" si="40"/>
        <v>0</v>
      </c>
      <c r="BW40" s="21">
        <f t="shared" si="27"/>
        <v>0.98698723575085368</v>
      </c>
      <c r="BX40" s="20">
        <f t="shared" ref="BX40" si="46">SUM(BY40:CS40)</f>
        <v>24142981</v>
      </c>
      <c r="BY40" s="48"/>
      <c r="BZ40" s="48"/>
      <c r="CA40" s="20">
        <f>+'[1]ABRIL 2018'!$H$610</f>
        <v>24142981</v>
      </c>
      <c r="CB40" s="48"/>
      <c r="CC40" s="48"/>
      <c r="CD40" s="48"/>
      <c r="CE40" s="48"/>
      <c r="CF40" s="48"/>
      <c r="CG40" s="48"/>
      <c r="CH40" s="48"/>
      <c r="CI40" s="48"/>
      <c r="CJ40" s="48"/>
      <c r="CK40" s="48"/>
      <c r="CL40" s="48"/>
      <c r="CM40" s="48"/>
      <c r="CN40" s="48"/>
      <c r="CO40" s="48"/>
      <c r="CP40" s="48"/>
      <c r="CQ40" s="48"/>
      <c r="CR40" s="48"/>
      <c r="CS40" s="48"/>
      <c r="CT40" s="21">
        <f t="shared" si="6"/>
        <v>1.3012764249146325E-2</v>
      </c>
      <c r="CU40" s="20">
        <f t="shared" si="45"/>
        <v>318309</v>
      </c>
      <c r="CV40" s="20">
        <f t="shared" si="42"/>
        <v>0</v>
      </c>
      <c r="CW40" s="20">
        <f t="shared" si="42"/>
        <v>0</v>
      </c>
      <c r="CX40" s="20">
        <f t="shared" si="42"/>
        <v>318309</v>
      </c>
      <c r="CY40" s="20">
        <f t="shared" si="42"/>
        <v>0</v>
      </c>
      <c r="CZ40" s="20">
        <f t="shared" si="42"/>
        <v>0</v>
      </c>
      <c r="DA40" s="20">
        <f t="shared" si="42"/>
        <v>0</v>
      </c>
      <c r="DB40" s="20">
        <f t="shared" si="42"/>
        <v>0</v>
      </c>
      <c r="DC40" s="20">
        <f t="shared" si="42"/>
        <v>0</v>
      </c>
      <c r="DD40" s="20">
        <f t="shared" si="42"/>
        <v>0</v>
      </c>
      <c r="DE40" s="20">
        <f t="shared" si="42"/>
        <v>0</v>
      </c>
      <c r="DF40" s="20">
        <f t="shared" si="42"/>
        <v>0</v>
      </c>
      <c r="DG40" s="20">
        <f t="shared" si="42"/>
        <v>0</v>
      </c>
      <c r="DH40" s="20">
        <f t="shared" si="42"/>
        <v>0</v>
      </c>
      <c r="DI40" s="20">
        <f t="shared" si="42"/>
        <v>0</v>
      </c>
      <c r="DJ40" s="20">
        <f t="shared" si="42"/>
        <v>0</v>
      </c>
      <c r="DK40" s="20">
        <f t="shared" si="42"/>
        <v>0</v>
      </c>
      <c r="DL40" s="20">
        <f t="shared" si="43"/>
        <v>0</v>
      </c>
      <c r="DM40" s="20">
        <f t="shared" si="43"/>
        <v>0</v>
      </c>
      <c r="DN40" s="20">
        <f t="shared" si="43"/>
        <v>0</v>
      </c>
      <c r="DO40" s="20">
        <f t="shared" si="43"/>
        <v>0</v>
      </c>
      <c r="DP40" s="20">
        <f t="shared" si="43"/>
        <v>0</v>
      </c>
      <c r="DR40" s="25">
        <f t="shared" si="35"/>
        <v>24461290</v>
      </c>
      <c r="DS40" s="25">
        <f t="shared" si="36"/>
        <v>24461290</v>
      </c>
      <c r="DT40" s="25">
        <f t="shared" si="10"/>
        <v>24461290</v>
      </c>
    </row>
    <row r="41" spans="1:126" ht="30.75" customHeight="1" x14ac:dyDescent="0.25">
      <c r="A41" s="26"/>
      <c r="B41" s="232"/>
      <c r="C41" s="16" t="s">
        <v>138</v>
      </c>
      <c r="D41" s="27" t="s">
        <v>139</v>
      </c>
      <c r="E41" s="18">
        <v>410</v>
      </c>
      <c r="F41" s="19" t="s">
        <v>127</v>
      </c>
      <c r="G41" s="20">
        <f t="shared" si="3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9"/>
        <v>1</v>
      </c>
      <c r="AD41" s="20">
        <f t="shared" si="38"/>
        <v>35000000</v>
      </c>
      <c r="AE41" s="20"/>
      <c r="AF41" s="20"/>
      <c r="AG41" s="20"/>
      <c r="AH41" s="20"/>
      <c r="AI41" s="20"/>
      <c r="AJ41" s="20"/>
      <c r="AK41" s="20"/>
      <c r="AL41" s="20"/>
      <c r="AM41" s="20"/>
      <c r="AN41" s="20"/>
      <c r="AO41" s="20"/>
      <c r="AP41" s="20"/>
      <c r="AQ41" s="20"/>
      <c r="AR41" s="20"/>
      <c r="AS41" s="20"/>
      <c r="AT41" s="20">
        <f>+'[8]ENERO 2018'!$Y$461</f>
        <v>35000000</v>
      </c>
      <c r="AU41" s="20"/>
      <c r="AV41" s="20"/>
      <c r="AW41" s="20"/>
      <c r="AX41" s="20"/>
      <c r="AY41" s="20"/>
      <c r="AZ41" s="21">
        <f t="shared" si="11"/>
        <v>0</v>
      </c>
      <c r="BA41" s="20">
        <f t="shared" si="44"/>
        <v>0</v>
      </c>
      <c r="BB41" s="20">
        <f t="shared" si="39"/>
        <v>0</v>
      </c>
      <c r="BC41" s="20">
        <f t="shared" si="39"/>
        <v>0</v>
      </c>
      <c r="BD41" s="20">
        <f t="shared" si="39"/>
        <v>0</v>
      </c>
      <c r="BE41" s="20">
        <f t="shared" si="39"/>
        <v>0</v>
      </c>
      <c r="BF41" s="20">
        <f t="shared" si="39"/>
        <v>0</v>
      </c>
      <c r="BG41" s="20">
        <f t="shared" si="39"/>
        <v>0</v>
      </c>
      <c r="BH41" s="20">
        <f t="shared" si="39"/>
        <v>0</v>
      </c>
      <c r="BI41" s="20">
        <f t="shared" si="39"/>
        <v>0</v>
      </c>
      <c r="BJ41" s="20">
        <f t="shared" si="39"/>
        <v>0</v>
      </c>
      <c r="BK41" s="20">
        <f t="shared" si="39"/>
        <v>0</v>
      </c>
      <c r="BL41" s="20">
        <f t="shared" si="39"/>
        <v>0</v>
      </c>
      <c r="BM41" s="20">
        <f t="shared" si="39"/>
        <v>0</v>
      </c>
      <c r="BN41" s="20">
        <f t="shared" si="39"/>
        <v>0</v>
      </c>
      <c r="BO41" s="20">
        <f t="shared" si="39"/>
        <v>0</v>
      </c>
      <c r="BP41" s="20">
        <f t="shared" si="39"/>
        <v>0</v>
      </c>
      <c r="BQ41" s="20">
        <f t="shared" si="39"/>
        <v>0</v>
      </c>
      <c r="BR41" s="20">
        <f t="shared" si="40"/>
        <v>0</v>
      </c>
      <c r="BS41" s="20">
        <f t="shared" si="40"/>
        <v>0</v>
      </c>
      <c r="BT41" s="20">
        <f t="shared" si="40"/>
        <v>0</v>
      </c>
      <c r="BU41" s="20">
        <f t="shared" si="40"/>
        <v>0</v>
      </c>
      <c r="BV41" s="20">
        <f t="shared" si="40"/>
        <v>0</v>
      </c>
      <c r="BW41" s="21">
        <f t="shared" si="27"/>
        <v>0.9075990285714286</v>
      </c>
      <c r="BX41" s="20">
        <f t="shared" si="41"/>
        <v>31765966</v>
      </c>
      <c r="BY41" s="20"/>
      <c r="BZ41" s="20"/>
      <c r="CA41" s="20"/>
      <c r="CB41" s="20"/>
      <c r="CC41" s="20"/>
      <c r="CD41" s="20"/>
      <c r="CE41" s="20"/>
      <c r="CF41" s="20"/>
      <c r="CG41" s="20"/>
      <c r="CH41" s="20"/>
      <c r="CI41" s="20"/>
      <c r="CJ41" s="20"/>
      <c r="CK41" s="20"/>
      <c r="CL41" s="20"/>
      <c r="CM41" s="20"/>
      <c r="CN41" s="20">
        <f>+'[2]AGOSTO 2018'!$H$1035</f>
        <v>31765966</v>
      </c>
      <c r="CO41" s="20"/>
      <c r="CP41" s="20"/>
      <c r="CQ41" s="20"/>
      <c r="CR41" s="20"/>
      <c r="CS41" s="20"/>
      <c r="CT41" s="21">
        <f t="shared" si="6"/>
        <v>9.2400971428571399E-2</v>
      </c>
      <c r="CU41" s="20">
        <f t="shared" si="45"/>
        <v>3234034</v>
      </c>
      <c r="CV41" s="20">
        <f t="shared" si="42"/>
        <v>0</v>
      </c>
      <c r="CW41" s="20">
        <f t="shared" si="42"/>
        <v>0</v>
      </c>
      <c r="CX41" s="20">
        <f t="shared" si="42"/>
        <v>0</v>
      </c>
      <c r="CY41" s="20">
        <f t="shared" si="42"/>
        <v>0</v>
      </c>
      <c r="CZ41" s="20">
        <f t="shared" si="42"/>
        <v>0</v>
      </c>
      <c r="DA41" s="20">
        <f t="shared" si="42"/>
        <v>0</v>
      </c>
      <c r="DB41" s="20">
        <f t="shared" si="42"/>
        <v>0</v>
      </c>
      <c r="DC41" s="20">
        <f t="shared" si="42"/>
        <v>0</v>
      </c>
      <c r="DD41" s="20">
        <f t="shared" si="42"/>
        <v>0</v>
      </c>
      <c r="DE41" s="20">
        <f t="shared" si="42"/>
        <v>0</v>
      </c>
      <c r="DF41" s="20">
        <f t="shared" si="42"/>
        <v>0</v>
      </c>
      <c r="DG41" s="20">
        <f t="shared" si="42"/>
        <v>0</v>
      </c>
      <c r="DH41" s="20">
        <f t="shared" si="42"/>
        <v>0</v>
      </c>
      <c r="DI41" s="20">
        <f t="shared" si="42"/>
        <v>0</v>
      </c>
      <c r="DJ41" s="20">
        <f t="shared" si="42"/>
        <v>0</v>
      </c>
      <c r="DK41" s="20">
        <f t="shared" si="42"/>
        <v>3234034</v>
      </c>
      <c r="DL41" s="20">
        <f t="shared" si="43"/>
        <v>0</v>
      </c>
      <c r="DM41" s="20">
        <f t="shared" si="43"/>
        <v>0</v>
      </c>
      <c r="DN41" s="20">
        <f t="shared" si="43"/>
        <v>0</v>
      </c>
      <c r="DO41" s="20">
        <f t="shared" si="43"/>
        <v>0</v>
      </c>
      <c r="DP41" s="20">
        <f t="shared" si="43"/>
        <v>0</v>
      </c>
      <c r="DR41" s="25">
        <f t="shared" si="35"/>
        <v>35000000</v>
      </c>
      <c r="DS41" s="25">
        <f t="shared" si="36"/>
        <v>35000000</v>
      </c>
      <c r="DT41" s="25">
        <f t="shared" si="10"/>
        <v>35000000</v>
      </c>
    </row>
    <row r="42" spans="1:126" ht="20.25" customHeight="1" x14ac:dyDescent="0.25">
      <c r="A42" s="26"/>
      <c r="B42" s="232"/>
      <c r="C42" s="16" t="s">
        <v>140</v>
      </c>
      <c r="D42" s="27" t="s">
        <v>141</v>
      </c>
      <c r="E42" s="18">
        <v>410</v>
      </c>
      <c r="F42" s="19" t="s">
        <v>127</v>
      </c>
      <c r="G42" s="20">
        <f t="shared" si="3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9"/>
        <v>0.42341225213394618</v>
      </c>
      <c r="AD42" s="20">
        <f t="shared" si="38"/>
        <v>32242843</v>
      </c>
      <c r="AE42" s="20"/>
      <c r="AF42" s="20"/>
      <c r="AG42" s="20"/>
      <c r="AH42" s="20"/>
      <c r="AI42" s="20"/>
      <c r="AJ42" s="20"/>
      <c r="AK42" s="20">
        <f>+'[3]OCTUBRE 2018'!$P$1229</f>
        <v>32242843</v>
      </c>
      <c r="AL42" s="20"/>
      <c r="AM42" s="20"/>
      <c r="AN42" s="20"/>
      <c r="AO42" s="20"/>
      <c r="AP42" s="20"/>
      <c r="AQ42" s="20"/>
      <c r="AR42" s="20"/>
      <c r="AS42" s="20"/>
      <c r="AT42" s="20"/>
      <c r="AU42" s="20"/>
      <c r="AV42" s="20"/>
      <c r="AW42" s="20"/>
      <c r="AX42" s="20"/>
      <c r="AY42" s="20"/>
      <c r="AZ42" s="21">
        <f t="shared" si="11"/>
        <v>0.57658774786605382</v>
      </c>
      <c r="BA42" s="20">
        <f t="shared" si="44"/>
        <v>43907157</v>
      </c>
      <c r="BB42" s="20">
        <f t="shared" si="39"/>
        <v>0</v>
      </c>
      <c r="BC42" s="20">
        <f t="shared" si="39"/>
        <v>0</v>
      </c>
      <c r="BD42" s="20">
        <f t="shared" si="39"/>
        <v>0</v>
      </c>
      <c r="BE42" s="20">
        <f t="shared" si="39"/>
        <v>0</v>
      </c>
      <c r="BF42" s="20">
        <f t="shared" si="39"/>
        <v>0</v>
      </c>
      <c r="BG42" s="20">
        <f t="shared" si="39"/>
        <v>0</v>
      </c>
      <c r="BH42" s="20">
        <f t="shared" si="39"/>
        <v>43907157</v>
      </c>
      <c r="BI42" s="20">
        <f t="shared" si="39"/>
        <v>0</v>
      </c>
      <c r="BJ42" s="20">
        <f t="shared" si="39"/>
        <v>0</v>
      </c>
      <c r="BK42" s="20">
        <f t="shared" si="39"/>
        <v>0</v>
      </c>
      <c r="BL42" s="20">
        <f t="shared" si="39"/>
        <v>0</v>
      </c>
      <c r="BM42" s="20">
        <f t="shared" si="39"/>
        <v>0</v>
      </c>
      <c r="BN42" s="20">
        <f t="shared" si="39"/>
        <v>0</v>
      </c>
      <c r="BO42" s="20">
        <f t="shared" si="39"/>
        <v>0</v>
      </c>
      <c r="BP42" s="20">
        <f t="shared" si="39"/>
        <v>0</v>
      </c>
      <c r="BQ42" s="20">
        <f t="shared" si="39"/>
        <v>0</v>
      </c>
      <c r="BR42" s="20">
        <f t="shared" si="40"/>
        <v>0</v>
      </c>
      <c r="BS42" s="20">
        <f t="shared" si="40"/>
        <v>0</v>
      </c>
      <c r="BT42" s="20">
        <f t="shared" si="40"/>
        <v>0</v>
      </c>
      <c r="BU42" s="20">
        <f t="shared" si="40"/>
        <v>0</v>
      </c>
      <c r="BV42" s="20">
        <f t="shared" si="40"/>
        <v>0</v>
      </c>
      <c r="BW42" s="21">
        <f t="shared" si="27"/>
        <v>0.42341225213394618</v>
      </c>
      <c r="BX42" s="20">
        <f t="shared" si="41"/>
        <v>32242843</v>
      </c>
      <c r="BY42" s="20"/>
      <c r="BZ42" s="20"/>
      <c r="CA42" s="20"/>
      <c r="CB42" s="20"/>
      <c r="CC42" s="20"/>
      <c r="CD42" s="20"/>
      <c r="CE42" s="20">
        <f>+'[3]OCTUBRE 2018'!$H$1227</f>
        <v>32242843</v>
      </c>
      <c r="CF42" s="20"/>
      <c r="CG42" s="20"/>
      <c r="CH42" s="20"/>
      <c r="CI42" s="20"/>
      <c r="CJ42" s="20"/>
      <c r="CK42" s="20"/>
      <c r="CL42" s="20"/>
      <c r="CM42" s="20"/>
      <c r="CN42" s="20"/>
      <c r="CO42" s="20"/>
      <c r="CP42" s="20"/>
      <c r="CQ42" s="20"/>
      <c r="CR42" s="20"/>
      <c r="CS42" s="20"/>
      <c r="CT42" s="21">
        <f t="shared" si="6"/>
        <v>0.57658774786605382</v>
      </c>
      <c r="CU42" s="20">
        <f t="shared" si="45"/>
        <v>43907157</v>
      </c>
      <c r="CV42" s="20">
        <f t="shared" si="42"/>
        <v>0</v>
      </c>
      <c r="CW42" s="20">
        <f t="shared" si="42"/>
        <v>0</v>
      </c>
      <c r="CX42" s="20">
        <f t="shared" si="42"/>
        <v>0</v>
      </c>
      <c r="CY42" s="20">
        <f t="shared" si="42"/>
        <v>0</v>
      </c>
      <c r="CZ42" s="20">
        <f t="shared" si="42"/>
        <v>0</v>
      </c>
      <c r="DA42" s="20">
        <f t="shared" si="42"/>
        <v>0</v>
      </c>
      <c r="DB42" s="20">
        <f t="shared" si="42"/>
        <v>43907157</v>
      </c>
      <c r="DC42" s="20">
        <f t="shared" si="42"/>
        <v>0</v>
      </c>
      <c r="DD42" s="20">
        <f t="shared" si="42"/>
        <v>0</v>
      </c>
      <c r="DE42" s="20">
        <f t="shared" si="42"/>
        <v>0</v>
      </c>
      <c r="DF42" s="20">
        <f t="shared" si="42"/>
        <v>0</v>
      </c>
      <c r="DG42" s="20">
        <f t="shared" si="42"/>
        <v>0</v>
      </c>
      <c r="DH42" s="20">
        <f t="shared" si="42"/>
        <v>0</v>
      </c>
      <c r="DI42" s="20">
        <f t="shared" si="42"/>
        <v>0</v>
      </c>
      <c r="DJ42" s="20">
        <f t="shared" si="42"/>
        <v>0</v>
      </c>
      <c r="DK42" s="20">
        <f t="shared" si="42"/>
        <v>0</v>
      </c>
      <c r="DL42" s="20">
        <f t="shared" si="43"/>
        <v>0</v>
      </c>
      <c r="DM42" s="20">
        <f t="shared" si="43"/>
        <v>0</v>
      </c>
      <c r="DN42" s="20">
        <f t="shared" si="43"/>
        <v>0</v>
      </c>
      <c r="DO42" s="20">
        <f t="shared" si="43"/>
        <v>0</v>
      </c>
      <c r="DP42" s="20">
        <f t="shared" si="43"/>
        <v>0</v>
      </c>
      <c r="DR42" s="25">
        <f t="shared" si="35"/>
        <v>76150000</v>
      </c>
      <c r="DS42" s="25">
        <f t="shared" si="36"/>
        <v>76150000</v>
      </c>
      <c r="DT42" s="25">
        <f t="shared" si="10"/>
        <v>76150000</v>
      </c>
    </row>
    <row r="43" spans="1:126" ht="48.75" customHeight="1" x14ac:dyDescent="0.25">
      <c r="A43" s="26"/>
      <c r="B43" s="18"/>
      <c r="C43" s="16" t="s">
        <v>142</v>
      </c>
      <c r="D43" s="27" t="s">
        <v>143</v>
      </c>
      <c r="E43" s="18">
        <v>410</v>
      </c>
      <c r="F43" s="19" t="s">
        <v>127</v>
      </c>
      <c r="G43" s="20">
        <f t="shared" si="37"/>
        <v>353850000</v>
      </c>
      <c r="H43" s="20"/>
      <c r="I43" s="20"/>
      <c r="J43" s="20"/>
      <c r="K43" s="20"/>
      <c r="L43" s="20"/>
      <c r="M43" s="20"/>
      <c r="N43" s="20">
        <v>323850000</v>
      </c>
      <c r="O43" s="20"/>
      <c r="P43" s="20"/>
      <c r="Q43" s="20"/>
      <c r="R43" s="20"/>
      <c r="S43" s="20"/>
      <c r="T43" s="20"/>
      <c r="U43" s="20"/>
      <c r="V43" s="20"/>
      <c r="W43" s="20"/>
      <c r="X43" s="20"/>
      <c r="Y43" s="20">
        <v>30000000</v>
      </c>
      <c r="Z43" s="20"/>
      <c r="AA43" s="20"/>
      <c r="AB43" s="20"/>
      <c r="AC43" s="21">
        <f>+AD43/G43</f>
        <v>0.83512857142857144</v>
      </c>
      <c r="AD43" s="20">
        <f t="shared" si="38"/>
        <v>295510245</v>
      </c>
      <c r="AE43" s="20"/>
      <c r="AF43" s="20"/>
      <c r="AG43" s="20"/>
      <c r="AH43" s="20"/>
      <c r="AI43" s="20"/>
      <c r="AJ43" s="20"/>
      <c r="AK43" s="20">
        <f>+'[3]OCTUBRE 2018'!$P$1245</f>
        <v>295510245</v>
      </c>
      <c r="AL43" s="20"/>
      <c r="AM43" s="20"/>
      <c r="AN43" s="20"/>
      <c r="AO43" s="20"/>
      <c r="AP43" s="20"/>
      <c r="AQ43" s="20"/>
      <c r="AR43" s="20"/>
      <c r="AS43" s="20"/>
      <c r="AT43" s="20"/>
      <c r="AU43" s="20"/>
      <c r="AV43" s="20"/>
      <c r="AW43" s="20"/>
      <c r="AX43" s="20"/>
      <c r="AY43" s="20"/>
      <c r="AZ43" s="21">
        <f>1-AC43</f>
        <v>0.16487142857142856</v>
      </c>
      <c r="BA43" s="20">
        <f t="shared" si="44"/>
        <v>58339755</v>
      </c>
      <c r="BB43" s="20">
        <f>H43-AE43</f>
        <v>0</v>
      </c>
      <c r="BC43" s="20">
        <f>I43-AF43</f>
        <v>0</v>
      </c>
      <c r="BD43" s="20">
        <f t="shared" si="39"/>
        <v>0</v>
      </c>
      <c r="BE43" s="20">
        <f t="shared" si="39"/>
        <v>0</v>
      </c>
      <c r="BF43" s="20">
        <f t="shared" si="39"/>
        <v>0</v>
      </c>
      <c r="BG43" s="20">
        <f t="shared" si="39"/>
        <v>0</v>
      </c>
      <c r="BH43" s="20">
        <f t="shared" si="39"/>
        <v>28339755</v>
      </c>
      <c r="BI43" s="20">
        <f t="shared" si="39"/>
        <v>0</v>
      </c>
      <c r="BJ43" s="20">
        <f t="shared" si="39"/>
        <v>0</v>
      </c>
      <c r="BK43" s="20">
        <f t="shared" si="39"/>
        <v>0</v>
      </c>
      <c r="BL43" s="20">
        <f t="shared" si="39"/>
        <v>0</v>
      </c>
      <c r="BM43" s="20">
        <f t="shared" si="39"/>
        <v>0</v>
      </c>
      <c r="BN43" s="20">
        <f t="shared" si="39"/>
        <v>0</v>
      </c>
      <c r="BO43" s="20">
        <f t="shared" si="39"/>
        <v>0</v>
      </c>
      <c r="BP43" s="20">
        <f t="shared" si="39"/>
        <v>0</v>
      </c>
      <c r="BQ43" s="20">
        <f t="shared" si="39"/>
        <v>0</v>
      </c>
      <c r="BR43" s="20">
        <f t="shared" si="40"/>
        <v>0</v>
      </c>
      <c r="BS43" s="20">
        <f t="shared" si="40"/>
        <v>30000000</v>
      </c>
      <c r="BT43" s="20">
        <f t="shared" si="40"/>
        <v>0</v>
      </c>
      <c r="BU43" s="20">
        <f t="shared" si="40"/>
        <v>0</v>
      </c>
      <c r="BV43" s="20">
        <f t="shared" si="40"/>
        <v>0</v>
      </c>
      <c r="BW43" s="21">
        <f>+BX43/G43</f>
        <v>0.35764646036456127</v>
      </c>
      <c r="BX43" s="20">
        <f>SUM(BY43:CS43)</f>
        <v>126553200</v>
      </c>
      <c r="BY43" s="20"/>
      <c r="BZ43" s="20"/>
      <c r="CA43" s="20"/>
      <c r="CB43" s="20"/>
      <c r="CC43" s="20"/>
      <c r="CD43" s="20"/>
      <c r="CE43" s="20">
        <f>+'[4]JULIO 2018'!$H$890</f>
        <v>126553200</v>
      </c>
      <c r="CF43" s="20"/>
      <c r="CG43" s="20"/>
      <c r="CH43" s="20"/>
      <c r="CI43" s="20"/>
      <c r="CJ43" s="20"/>
      <c r="CK43" s="20"/>
      <c r="CL43" s="20"/>
      <c r="CM43" s="20"/>
      <c r="CN43" s="20"/>
      <c r="CO43" s="20"/>
      <c r="CP43" s="20"/>
      <c r="CQ43" s="20"/>
      <c r="CR43" s="20"/>
      <c r="CS43" s="20"/>
      <c r="CT43" s="21">
        <f t="shared" si="6"/>
        <v>0.64235353963543873</v>
      </c>
      <c r="CU43" s="20">
        <f t="shared" si="45"/>
        <v>227296800</v>
      </c>
      <c r="CV43" s="20">
        <f>H43-BY43</f>
        <v>0</v>
      </c>
      <c r="CW43" s="20">
        <f>I43-BZ43</f>
        <v>0</v>
      </c>
      <c r="CX43" s="20">
        <f t="shared" si="42"/>
        <v>0</v>
      </c>
      <c r="CY43" s="20">
        <f t="shared" si="42"/>
        <v>0</v>
      </c>
      <c r="CZ43" s="20">
        <f t="shared" si="42"/>
        <v>0</v>
      </c>
      <c r="DA43" s="20">
        <f t="shared" si="42"/>
        <v>0</v>
      </c>
      <c r="DB43" s="20">
        <f t="shared" si="42"/>
        <v>197296800</v>
      </c>
      <c r="DC43" s="20">
        <f t="shared" si="42"/>
        <v>0</v>
      </c>
      <c r="DD43" s="20">
        <f t="shared" si="42"/>
        <v>0</v>
      </c>
      <c r="DE43" s="20">
        <f t="shared" si="42"/>
        <v>0</v>
      </c>
      <c r="DF43" s="20">
        <f t="shared" si="42"/>
        <v>0</v>
      </c>
      <c r="DG43" s="20">
        <f t="shared" si="42"/>
        <v>0</v>
      </c>
      <c r="DH43" s="20">
        <f t="shared" si="42"/>
        <v>0</v>
      </c>
      <c r="DI43" s="20">
        <f t="shared" si="42"/>
        <v>0</v>
      </c>
      <c r="DJ43" s="20">
        <f t="shared" si="42"/>
        <v>0</v>
      </c>
      <c r="DK43" s="20">
        <f t="shared" si="42"/>
        <v>0</v>
      </c>
      <c r="DL43" s="20">
        <f t="shared" si="43"/>
        <v>0</v>
      </c>
      <c r="DM43" s="20">
        <f t="shared" si="43"/>
        <v>30000000</v>
      </c>
      <c r="DN43" s="20">
        <f t="shared" si="43"/>
        <v>0</v>
      </c>
      <c r="DO43" s="20">
        <f t="shared" si="43"/>
        <v>0</v>
      </c>
      <c r="DP43" s="20">
        <f t="shared" si="43"/>
        <v>0</v>
      </c>
      <c r="DR43" s="25">
        <f t="shared" si="35"/>
        <v>353850000</v>
      </c>
      <c r="DS43" s="25">
        <f t="shared" si="36"/>
        <v>353850000</v>
      </c>
      <c r="DT43" s="25">
        <f t="shared" si="10"/>
        <v>353850000</v>
      </c>
    </row>
    <row r="44" spans="1:126" ht="30.75" customHeight="1" x14ac:dyDescent="0.25">
      <c r="A44" s="26"/>
      <c r="B44" s="233" t="s">
        <v>144</v>
      </c>
      <c r="C44" s="28" t="s">
        <v>145</v>
      </c>
      <c r="D44" s="27" t="s">
        <v>146</v>
      </c>
      <c r="E44" s="18">
        <v>410</v>
      </c>
      <c r="F44" s="19" t="s">
        <v>127</v>
      </c>
      <c r="G44" s="20">
        <f t="shared" si="37"/>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47">+AD44/G44</f>
        <v>0.76861825774438974</v>
      </c>
      <c r="AD44" s="20">
        <f t="shared" si="38"/>
        <v>21480752</v>
      </c>
      <c r="AE44" s="20"/>
      <c r="AF44" s="20"/>
      <c r="AG44" s="20"/>
      <c r="AH44" s="20"/>
      <c r="AI44" s="20"/>
      <c r="AJ44" s="20"/>
      <c r="AK44" s="20">
        <f>+'[4]JULIO 2018'!$P$907</f>
        <v>13778576</v>
      </c>
      <c r="AL44" s="20"/>
      <c r="AM44" s="20"/>
      <c r="AN44" s="20"/>
      <c r="AO44" s="20">
        <f>+'[1]ABRIL 2018'!$T$661</f>
        <v>7702176</v>
      </c>
      <c r="AP44" s="20"/>
      <c r="AQ44" s="20"/>
      <c r="AR44" s="20"/>
      <c r="AS44" s="20"/>
      <c r="AT44" s="20"/>
      <c r="AU44" s="20"/>
      <c r="AV44" s="20"/>
      <c r="AW44" s="20"/>
      <c r="AX44" s="20"/>
      <c r="AY44" s="20"/>
      <c r="AZ44" s="21">
        <f t="shared" si="11"/>
        <v>0.23138174225561026</v>
      </c>
      <c r="BA44" s="20">
        <f t="shared" si="44"/>
        <v>6466479</v>
      </c>
      <c r="BB44" s="20">
        <f t="shared" si="39"/>
        <v>0</v>
      </c>
      <c r="BC44" s="20">
        <f t="shared" si="39"/>
        <v>0</v>
      </c>
      <c r="BD44" s="20">
        <f t="shared" si="39"/>
        <v>0</v>
      </c>
      <c r="BE44" s="20">
        <f t="shared" si="39"/>
        <v>0</v>
      </c>
      <c r="BF44" s="20">
        <f t="shared" si="39"/>
        <v>0</v>
      </c>
      <c r="BG44" s="20">
        <f t="shared" si="39"/>
        <v>0</v>
      </c>
      <c r="BH44" s="20">
        <f t="shared" si="39"/>
        <v>1168655</v>
      </c>
      <c r="BI44" s="20">
        <f t="shared" si="39"/>
        <v>5000000</v>
      </c>
      <c r="BJ44" s="20">
        <f t="shared" si="39"/>
        <v>0</v>
      </c>
      <c r="BK44" s="20">
        <f t="shared" si="39"/>
        <v>0</v>
      </c>
      <c r="BL44" s="20">
        <f t="shared" si="39"/>
        <v>297824</v>
      </c>
      <c r="BM44" s="20">
        <f t="shared" si="39"/>
        <v>0</v>
      </c>
      <c r="BN44" s="20">
        <f t="shared" si="39"/>
        <v>0</v>
      </c>
      <c r="BO44" s="20">
        <f t="shared" si="39"/>
        <v>0</v>
      </c>
      <c r="BP44" s="20">
        <f t="shared" si="39"/>
        <v>0</v>
      </c>
      <c r="BQ44" s="20">
        <f t="shared" si="39"/>
        <v>0</v>
      </c>
      <c r="BR44" s="20">
        <f t="shared" si="40"/>
        <v>0</v>
      </c>
      <c r="BS44" s="20">
        <f t="shared" si="40"/>
        <v>0</v>
      </c>
      <c r="BT44" s="20">
        <f t="shared" si="40"/>
        <v>0</v>
      </c>
      <c r="BU44" s="20">
        <f t="shared" si="40"/>
        <v>0</v>
      </c>
      <c r="BV44" s="20">
        <f t="shared" si="40"/>
        <v>0</v>
      </c>
      <c r="BW44" s="21">
        <f t="shared" si="27"/>
        <v>0.76861825774438974</v>
      </c>
      <c r="BX44" s="20">
        <f t="shared" si="41"/>
        <v>21480752</v>
      </c>
      <c r="BY44" s="20"/>
      <c r="BZ44" s="20"/>
      <c r="CA44" s="20"/>
      <c r="CB44" s="20"/>
      <c r="CC44" s="20"/>
      <c r="CD44" s="20"/>
      <c r="CE44" s="20">
        <f>+'[4]JULIO 2018'!$H$917+'[4]JULIO 2018'!$H$918+'[4]JULIO 2018'!$H$920+'[4]JULIO 2018'!$H$922+'[4]JULIO 2018'!$H$923+'[4]JULIO 2018'!$H$925</f>
        <v>13778576</v>
      </c>
      <c r="CF44" s="20"/>
      <c r="CG44" s="20"/>
      <c r="CH44" s="20"/>
      <c r="CI44" s="20">
        <f>+'[4]JULIO 2018'!$H$908+'[4]JULIO 2018'!$H$910+'[4]JULIO 2018'!$H$912+'[4]JULIO 2018'!$H$914</f>
        <v>7702176</v>
      </c>
      <c r="CJ44" s="20"/>
      <c r="CK44" s="20"/>
      <c r="CL44" s="20"/>
      <c r="CM44" s="20"/>
      <c r="CN44" s="20"/>
      <c r="CO44" s="20"/>
      <c r="CP44" s="20"/>
      <c r="CQ44" s="20"/>
      <c r="CR44" s="20"/>
      <c r="CS44" s="20"/>
      <c r="CT44" s="21">
        <f t="shared" si="6"/>
        <v>0.23138174225561026</v>
      </c>
      <c r="CU44" s="20">
        <f t="shared" si="45"/>
        <v>6466479</v>
      </c>
      <c r="CV44" s="20">
        <f t="shared" si="42"/>
        <v>0</v>
      </c>
      <c r="CW44" s="20">
        <f t="shared" si="42"/>
        <v>0</v>
      </c>
      <c r="CX44" s="20">
        <f t="shared" si="42"/>
        <v>0</v>
      </c>
      <c r="CY44" s="20">
        <f t="shared" si="42"/>
        <v>0</v>
      </c>
      <c r="CZ44" s="20">
        <f t="shared" si="42"/>
        <v>0</v>
      </c>
      <c r="DA44" s="20">
        <f t="shared" si="42"/>
        <v>0</v>
      </c>
      <c r="DB44" s="20">
        <f t="shared" si="42"/>
        <v>1168655</v>
      </c>
      <c r="DC44" s="20">
        <f t="shared" si="42"/>
        <v>5000000</v>
      </c>
      <c r="DD44" s="20">
        <f t="shared" si="42"/>
        <v>0</v>
      </c>
      <c r="DE44" s="20">
        <f t="shared" si="42"/>
        <v>0</v>
      </c>
      <c r="DF44" s="20">
        <f t="shared" si="42"/>
        <v>297824</v>
      </c>
      <c r="DG44" s="20">
        <f t="shared" si="42"/>
        <v>0</v>
      </c>
      <c r="DH44" s="20">
        <f t="shared" si="42"/>
        <v>0</v>
      </c>
      <c r="DI44" s="20">
        <f t="shared" si="42"/>
        <v>0</v>
      </c>
      <c r="DJ44" s="20">
        <f t="shared" si="42"/>
        <v>0</v>
      </c>
      <c r="DK44" s="20">
        <f t="shared" si="42"/>
        <v>0</v>
      </c>
      <c r="DL44" s="20">
        <f t="shared" si="43"/>
        <v>0</v>
      </c>
      <c r="DM44" s="20">
        <f t="shared" si="43"/>
        <v>0</v>
      </c>
      <c r="DN44" s="20">
        <f t="shared" si="43"/>
        <v>0</v>
      </c>
      <c r="DO44" s="20">
        <f t="shared" si="43"/>
        <v>0</v>
      </c>
      <c r="DP44" s="20">
        <f t="shared" si="43"/>
        <v>0</v>
      </c>
      <c r="DR44" s="25">
        <f t="shared" si="35"/>
        <v>27947231</v>
      </c>
      <c r="DS44" s="25">
        <f t="shared" si="36"/>
        <v>27947231</v>
      </c>
      <c r="DT44" s="25">
        <f t="shared" si="10"/>
        <v>27947231</v>
      </c>
    </row>
    <row r="45" spans="1:126" ht="33" customHeight="1" x14ac:dyDescent="0.25">
      <c r="A45" s="26"/>
      <c r="B45" s="233"/>
      <c r="C45" s="16" t="s">
        <v>147</v>
      </c>
      <c r="D45" s="27" t="s">
        <v>148</v>
      </c>
      <c r="E45" s="18">
        <v>410</v>
      </c>
      <c r="F45" s="19" t="s">
        <v>149</v>
      </c>
      <c r="G45" s="20">
        <f t="shared" si="37"/>
        <v>9462769</v>
      </c>
      <c r="H45" s="20"/>
      <c r="I45" s="20"/>
      <c r="J45" s="20"/>
      <c r="K45" s="20"/>
      <c r="L45" s="20"/>
      <c r="M45" s="20"/>
      <c r="N45" s="20">
        <f>18000000-14947231</f>
        <v>3052769</v>
      </c>
      <c r="O45" s="20"/>
      <c r="P45" s="20"/>
      <c r="Q45" s="20"/>
      <c r="R45" s="20"/>
      <c r="S45" s="20"/>
      <c r="T45" s="20"/>
      <c r="U45" s="20"/>
      <c r="V45" s="20"/>
      <c r="W45" s="20"/>
      <c r="X45" s="20"/>
      <c r="Y45" s="20">
        <v>6410000</v>
      </c>
      <c r="Z45" s="20"/>
      <c r="AA45" s="20"/>
      <c r="AB45" s="20"/>
      <c r="AC45" s="21">
        <f t="shared" si="47"/>
        <v>0.48006571860731251</v>
      </c>
      <c r="AD45" s="20">
        <f t="shared" si="38"/>
        <v>4542751</v>
      </c>
      <c r="AE45" s="20"/>
      <c r="AF45" s="20"/>
      <c r="AG45" s="20"/>
      <c r="AH45" s="20"/>
      <c r="AI45" s="20"/>
      <c r="AJ45" s="20"/>
      <c r="AK45" s="20">
        <f>+'[9]MARZO 2018'!$P$598</f>
        <v>3052769</v>
      </c>
      <c r="AL45" s="20"/>
      <c r="AM45" s="20"/>
      <c r="AN45" s="20"/>
      <c r="AO45" s="20"/>
      <c r="AP45" s="20"/>
      <c r="AQ45" s="20"/>
      <c r="AR45" s="20"/>
      <c r="AS45" s="20"/>
      <c r="AT45" s="20"/>
      <c r="AU45" s="20"/>
      <c r="AV45" s="20">
        <f>+'[3]OCTUBRE 2018'!$AA$1288</f>
        <v>1489982</v>
      </c>
      <c r="AW45" s="20"/>
      <c r="AX45" s="20"/>
      <c r="AY45" s="20"/>
      <c r="AZ45" s="21">
        <f t="shared" si="11"/>
        <v>0.51993428139268749</v>
      </c>
      <c r="BA45" s="20">
        <f t="shared" si="44"/>
        <v>4920018</v>
      </c>
      <c r="BB45" s="20">
        <f t="shared" si="39"/>
        <v>0</v>
      </c>
      <c r="BC45" s="20">
        <f t="shared" si="39"/>
        <v>0</v>
      </c>
      <c r="BD45" s="20">
        <f t="shared" si="39"/>
        <v>0</v>
      </c>
      <c r="BE45" s="20">
        <f t="shared" si="39"/>
        <v>0</v>
      </c>
      <c r="BF45" s="20">
        <f t="shared" si="39"/>
        <v>0</v>
      </c>
      <c r="BG45" s="20">
        <f t="shared" si="39"/>
        <v>0</v>
      </c>
      <c r="BH45" s="20">
        <f t="shared" si="39"/>
        <v>0</v>
      </c>
      <c r="BI45" s="20">
        <f t="shared" si="39"/>
        <v>0</v>
      </c>
      <c r="BJ45" s="20">
        <f t="shared" si="39"/>
        <v>0</v>
      </c>
      <c r="BK45" s="20">
        <f t="shared" si="39"/>
        <v>0</v>
      </c>
      <c r="BL45" s="20">
        <f t="shared" si="39"/>
        <v>0</v>
      </c>
      <c r="BM45" s="20">
        <f t="shared" si="39"/>
        <v>0</v>
      </c>
      <c r="BN45" s="20">
        <f t="shared" si="39"/>
        <v>0</v>
      </c>
      <c r="BO45" s="20">
        <f t="shared" si="39"/>
        <v>0</v>
      </c>
      <c r="BP45" s="20">
        <f t="shared" si="39"/>
        <v>0</v>
      </c>
      <c r="BQ45" s="20">
        <f t="shared" si="39"/>
        <v>0</v>
      </c>
      <c r="BR45" s="20">
        <f t="shared" si="40"/>
        <v>0</v>
      </c>
      <c r="BS45" s="20">
        <f t="shared" si="40"/>
        <v>4920018</v>
      </c>
      <c r="BT45" s="20">
        <f t="shared" si="40"/>
        <v>0</v>
      </c>
      <c r="BU45" s="20">
        <f t="shared" si="40"/>
        <v>0</v>
      </c>
      <c r="BV45" s="20">
        <f t="shared" si="40"/>
        <v>0</v>
      </c>
      <c r="BW45" s="21">
        <f t="shared" si="27"/>
        <v>0.48006571860731251</v>
      </c>
      <c r="BX45" s="20">
        <f t="shared" si="41"/>
        <v>4542751</v>
      </c>
      <c r="BY45" s="20"/>
      <c r="BZ45" s="20"/>
      <c r="CA45" s="20"/>
      <c r="CB45" s="20"/>
      <c r="CC45" s="20"/>
      <c r="CD45" s="20"/>
      <c r="CE45" s="20">
        <f>+'[9]MARZO 2018'!$P$598</f>
        <v>3052769</v>
      </c>
      <c r="CF45" s="20"/>
      <c r="CG45" s="20"/>
      <c r="CH45" s="20"/>
      <c r="CI45" s="20"/>
      <c r="CJ45" s="20"/>
      <c r="CK45" s="20"/>
      <c r="CL45" s="20"/>
      <c r="CM45" s="20"/>
      <c r="CN45" s="20"/>
      <c r="CO45" s="20"/>
      <c r="CP45" s="20">
        <f>+'[3]OCTUBRE 2018'!$AA$1288</f>
        <v>1489982</v>
      </c>
      <c r="CQ45" s="20"/>
      <c r="CR45" s="20"/>
      <c r="CS45" s="20"/>
      <c r="CT45" s="21">
        <f t="shared" si="6"/>
        <v>0.51993428139268749</v>
      </c>
      <c r="CU45" s="20">
        <f t="shared" si="45"/>
        <v>4920018</v>
      </c>
      <c r="CV45" s="20">
        <f t="shared" si="42"/>
        <v>0</v>
      </c>
      <c r="CW45" s="20">
        <f t="shared" si="42"/>
        <v>0</v>
      </c>
      <c r="CX45" s="20">
        <f t="shared" si="42"/>
        <v>0</v>
      </c>
      <c r="CY45" s="20">
        <f t="shared" si="42"/>
        <v>0</v>
      </c>
      <c r="CZ45" s="20">
        <f t="shared" si="42"/>
        <v>0</v>
      </c>
      <c r="DA45" s="20">
        <f t="shared" si="42"/>
        <v>0</v>
      </c>
      <c r="DB45" s="20">
        <f t="shared" si="42"/>
        <v>0</v>
      </c>
      <c r="DC45" s="20">
        <f t="shared" si="42"/>
        <v>0</v>
      </c>
      <c r="DD45" s="20">
        <f t="shared" si="42"/>
        <v>0</v>
      </c>
      <c r="DE45" s="20">
        <f t="shared" si="42"/>
        <v>0</v>
      </c>
      <c r="DF45" s="20">
        <f t="shared" si="42"/>
        <v>0</v>
      </c>
      <c r="DG45" s="20">
        <f t="shared" si="42"/>
        <v>0</v>
      </c>
      <c r="DH45" s="20">
        <f t="shared" si="42"/>
        <v>0</v>
      </c>
      <c r="DI45" s="20">
        <f t="shared" si="42"/>
        <v>0</v>
      </c>
      <c r="DJ45" s="20">
        <f t="shared" si="42"/>
        <v>0</v>
      </c>
      <c r="DK45" s="20">
        <f t="shared" si="42"/>
        <v>0</v>
      </c>
      <c r="DL45" s="20">
        <f t="shared" si="43"/>
        <v>0</v>
      </c>
      <c r="DM45" s="20">
        <f t="shared" si="43"/>
        <v>4920018</v>
      </c>
      <c r="DN45" s="20">
        <f t="shared" si="43"/>
        <v>0</v>
      </c>
      <c r="DO45" s="20">
        <f t="shared" si="43"/>
        <v>0</v>
      </c>
      <c r="DP45" s="20">
        <f t="shared" si="43"/>
        <v>0</v>
      </c>
      <c r="DR45" s="25">
        <f t="shared" si="35"/>
        <v>9462769</v>
      </c>
      <c r="DS45" s="25">
        <f t="shared" si="36"/>
        <v>9462769</v>
      </c>
      <c r="DT45" s="25">
        <f t="shared" si="10"/>
        <v>9462769</v>
      </c>
    </row>
    <row r="46" spans="1:126" ht="64.5" customHeight="1" x14ac:dyDescent="0.25">
      <c r="A46" s="26"/>
      <c r="B46" s="233"/>
      <c r="C46" s="16" t="s">
        <v>150</v>
      </c>
      <c r="D46" s="27" t="s">
        <v>151</v>
      </c>
      <c r="E46" s="18">
        <v>410</v>
      </c>
      <c r="F46" s="19" t="s">
        <v>152</v>
      </c>
      <c r="G46" s="20">
        <f t="shared" si="37"/>
        <v>144494267</v>
      </c>
      <c r="H46" s="20"/>
      <c r="I46" s="20">
        <v>50000000</v>
      </c>
      <c r="J46" s="20"/>
      <c r="K46" s="20"/>
      <c r="L46" s="20"/>
      <c r="M46" s="20"/>
      <c r="N46" s="20"/>
      <c r="O46" s="20"/>
      <c r="P46" s="20"/>
      <c r="Q46" s="20"/>
      <c r="R46" s="20"/>
      <c r="S46" s="20"/>
      <c r="T46" s="20"/>
      <c r="U46" s="20"/>
      <c r="V46" s="20"/>
      <c r="W46" s="20"/>
      <c r="X46" s="20"/>
      <c r="Y46" s="20">
        <v>21494267</v>
      </c>
      <c r="Z46" s="20"/>
      <c r="AA46" s="20"/>
      <c r="AB46" s="20">
        <f>67000000+10000000+5000000-9000000</f>
        <v>73000000</v>
      </c>
      <c r="AC46" s="21">
        <f t="shared" si="47"/>
        <v>0.58478268899069885</v>
      </c>
      <c r="AD46" s="20">
        <f t="shared" si="38"/>
        <v>84497746</v>
      </c>
      <c r="AE46" s="20"/>
      <c r="AF46" s="20">
        <f>+'[3]OCTUBRE 2018'!$K$1298</f>
        <v>49820000</v>
      </c>
      <c r="AG46" s="20"/>
      <c r="AH46" s="20"/>
      <c r="AI46" s="20"/>
      <c r="AJ46" s="20"/>
      <c r="AK46" s="20"/>
      <c r="AL46" s="20"/>
      <c r="AM46" s="20"/>
      <c r="AN46" s="20"/>
      <c r="AO46" s="20"/>
      <c r="AP46" s="20"/>
      <c r="AQ46" s="20"/>
      <c r="AR46" s="20"/>
      <c r="AS46" s="20"/>
      <c r="AT46" s="20"/>
      <c r="AU46" s="20"/>
      <c r="AV46" s="20">
        <f>+'[3]OCTUBRE 2018'!$AA$1298</f>
        <v>800000</v>
      </c>
      <c r="AW46" s="20"/>
      <c r="AX46" s="20"/>
      <c r="AY46" s="20">
        <f>+'[3]OCTUBRE 2018'!$AF$1298</f>
        <v>33877746</v>
      </c>
      <c r="AZ46" s="21">
        <f t="shared" si="11"/>
        <v>0.41521731100930115</v>
      </c>
      <c r="BA46" s="20">
        <f t="shared" si="44"/>
        <v>59996521</v>
      </c>
      <c r="BB46" s="20">
        <f t="shared" si="39"/>
        <v>0</v>
      </c>
      <c r="BC46" s="20">
        <f t="shared" si="39"/>
        <v>180000</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39"/>
        <v>0</v>
      </c>
      <c r="BP46" s="20">
        <f t="shared" si="39"/>
        <v>0</v>
      </c>
      <c r="BQ46" s="20">
        <f t="shared" si="39"/>
        <v>0</v>
      </c>
      <c r="BR46" s="20">
        <f t="shared" si="40"/>
        <v>0</v>
      </c>
      <c r="BS46" s="20">
        <f t="shared" si="40"/>
        <v>20694267</v>
      </c>
      <c r="BT46" s="20">
        <f t="shared" si="40"/>
        <v>0</v>
      </c>
      <c r="BU46" s="20">
        <f t="shared" si="40"/>
        <v>0</v>
      </c>
      <c r="BV46" s="20">
        <f t="shared" si="40"/>
        <v>39122254</v>
      </c>
      <c r="BW46" s="21">
        <f t="shared" si="27"/>
        <v>0.56402061958624283</v>
      </c>
      <c r="BX46" s="20">
        <f t="shared" si="41"/>
        <v>81497746</v>
      </c>
      <c r="BY46" s="20"/>
      <c r="BZ46" s="20">
        <f>+'[3]OCTUBRE 2018'!$H$1296-CP46-CS46</f>
        <v>49820000</v>
      </c>
      <c r="CA46" s="20"/>
      <c r="CB46" s="20"/>
      <c r="CC46" s="20"/>
      <c r="CD46" s="20"/>
      <c r="CE46" s="20"/>
      <c r="CF46" s="20"/>
      <c r="CG46" s="20"/>
      <c r="CH46" s="20"/>
      <c r="CI46" s="20"/>
      <c r="CJ46" s="20"/>
      <c r="CK46" s="20"/>
      <c r="CL46" s="20"/>
      <c r="CM46" s="20"/>
      <c r="CN46" s="20"/>
      <c r="CO46" s="20"/>
      <c r="CP46" s="20">
        <f>+'[3]OCTUBRE 2018'!$AA$1363</f>
        <v>800000</v>
      </c>
      <c r="CQ46" s="20"/>
      <c r="CR46" s="20"/>
      <c r="CS46" s="20">
        <f>+'[3]OCTUBRE 2018'!$H$1299+'[3]OCTUBRE 2018'!$H$1320+'[3]OCTUBRE 2018'!$H$1322+'[3]OCTUBRE 2018'!$H$1323+'[3]OCTUBRE 2018'!$H$1328+'[3]OCTUBRE 2018'!$H$1330+'[3]OCTUBRE 2018'!$H$1335+'[3]OCTUBRE 2018'!$H$1336+'[3]OCTUBRE 2018'!$H$1337+'[3]OCTUBRE 2018'!$H$1342+'[3]OCTUBRE 2018'!$H$1343+'[3]OCTUBRE 2018'!$H$1344+'[3]OCTUBRE 2018'!$H$1349+'[3]OCTUBRE 2018'!$H$1350+'[3]OCTUBRE 2018'!$H$1352+'[3]OCTUBRE 2018'!$H$1353+'[3]OCTUBRE 2018'!$H$1354+'[3]OCTUBRE 2018'!$H$1356+'[3]OCTUBRE 2018'!$H$1357+'[3]OCTUBRE 2018'!$H$1358+'[3]OCTUBRE 2018'!$H$1359+'[3]OCTUBRE 2018'!$H$1361+'[3]OCTUBRE 2018'!$H$1362</f>
        <v>30877746</v>
      </c>
      <c r="CT46" s="21">
        <f t="shared" si="6"/>
        <v>0.43597938041375717</v>
      </c>
      <c r="CU46" s="20">
        <f t="shared" si="45"/>
        <v>62996521</v>
      </c>
      <c r="CV46" s="20">
        <f t="shared" si="42"/>
        <v>0</v>
      </c>
      <c r="CW46" s="20">
        <f t="shared" si="42"/>
        <v>180000</v>
      </c>
      <c r="CX46" s="20">
        <f t="shared" si="42"/>
        <v>0</v>
      </c>
      <c r="CY46" s="20">
        <f t="shared" si="42"/>
        <v>0</v>
      </c>
      <c r="CZ46" s="20">
        <f t="shared" si="42"/>
        <v>0</v>
      </c>
      <c r="DA46" s="20">
        <f t="shared" si="42"/>
        <v>0</v>
      </c>
      <c r="DB46" s="20">
        <f t="shared" si="42"/>
        <v>0</v>
      </c>
      <c r="DC46" s="20">
        <f t="shared" si="42"/>
        <v>0</v>
      </c>
      <c r="DD46" s="20">
        <f t="shared" si="42"/>
        <v>0</v>
      </c>
      <c r="DE46" s="20">
        <f t="shared" si="42"/>
        <v>0</v>
      </c>
      <c r="DF46" s="20">
        <f t="shared" si="42"/>
        <v>0</v>
      </c>
      <c r="DG46" s="20">
        <f t="shared" si="42"/>
        <v>0</v>
      </c>
      <c r="DH46" s="20">
        <f t="shared" si="42"/>
        <v>0</v>
      </c>
      <c r="DI46" s="20">
        <f t="shared" si="42"/>
        <v>0</v>
      </c>
      <c r="DJ46" s="20">
        <f t="shared" si="42"/>
        <v>0</v>
      </c>
      <c r="DK46" s="20">
        <f t="shared" si="42"/>
        <v>0</v>
      </c>
      <c r="DL46" s="20">
        <f t="shared" si="43"/>
        <v>0</v>
      </c>
      <c r="DM46" s="20">
        <f t="shared" si="43"/>
        <v>20694267</v>
      </c>
      <c r="DN46" s="20">
        <f t="shared" si="43"/>
        <v>0</v>
      </c>
      <c r="DO46" s="20">
        <f t="shared" si="43"/>
        <v>0</v>
      </c>
      <c r="DP46" s="20">
        <f t="shared" si="43"/>
        <v>42122254</v>
      </c>
      <c r="DR46" s="25">
        <f t="shared" si="35"/>
        <v>144494267</v>
      </c>
      <c r="DS46" s="25">
        <f t="shared" si="36"/>
        <v>144494267</v>
      </c>
      <c r="DT46" s="25">
        <f t="shared" si="10"/>
        <v>144494267</v>
      </c>
    </row>
    <row r="47" spans="1:126" ht="35.25" customHeight="1" x14ac:dyDescent="0.25">
      <c r="A47" s="26"/>
      <c r="B47" s="233"/>
      <c r="C47" s="16" t="s">
        <v>153</v>
      </c>
      <c r="D47" s="27" t="s">
        <v>154</v>
      </c>
      <c r="E47" s="18">
        <v>410</v>
      </c>
      <c r="F47" s="19" t="s">
        <v>155</v>
      </c>
      <c r="G47" s="20">
        <f t="shared" si="37"/>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47"/>
        <v>0.64300841269841269</v>
      </c>
      <c r="AD47" s="20">
        <f t="shared" si="38"/>
        <v>4050953</v>
      </c>
      <c r="AE47" s="20"/>
      <c r="AF47" s="20"/>
      <c r="AG47" s="20"/>
      <c r="AH47" s="20"/>
      <c r="AI47" s="20"/>
      <c r="AJ47" s="20"/>
      <c r="AK47" s="20"/>
      <c r="AL47" s="20"/>
      <c r="AM47" s="20"/>
      <c r="AN47" s="20"/>
      <c r="AO47" s="20"/>
      <c r="AP47" s="20"/>
      <c r="AQ47" s="20"/>
      <c r="AR47" s="20"/>
      <c r="AS47" s="20"/>
      <c r="AT47" s="20"/>
      <c r="AU47" s="20"/>
      <c r="AV47" s="20"/>
      <c r="AW47" s="20"/>
      <c r="AX47" s="20"/>
      <c r="AY47" s="20">
        <f>+'[7]MAYO 2018'!$AF$792</f>
        <v>4050953</v>
      </c>
      <c r="AZ47" s="21">
        <f t="shared" si="11"/>
        <v>0.35699158730158731</v>
      </c>
      <c r="BA47" s="20">
        <f t="shared" si="44"/>
        <v>2249047</v>
      </c>
      <c r="BB47" s="20">
        <f t="shared" si="39"/>
        <v>0</v>
      </c>
      <c r="BC47" s="20">
        <f t="shared" si="39"/>
        <v>0</v>
      </c>
      <c r="BD47" s="20">
        <f t="shared" si="39"/>
        <v>0</v>
      </c>
      <c r="BE47" s="20">
        <f t="shared" si="39"/>
        <v>0</v>
      </c>
      <c r="BF47" s="20">
        <f t="shared" si="39"/>
        <v>0</v>
      </c>
      <c r="BG47" s="20">
        <f t="shared" si="39"/>
        <v>0</v>
      </c>
      <c r="BH47" s="20">
        <f t="shared" si="39"/>
        <v>0</v>
      </c>
      <c r="BI47" s="20">
        <f t="shared" si="39"/>
        <v>0</v>
      </c>
      <c r="BJ47" s="20">
        <f t="shared" si="39"/>
        <v>0</v>
      </c>
      <c r="BK47" s="20">
        <f t="shared" si="39"/>
        <v>0</v>
      </c>
      <c r="BL47" s="20">
        <f t="shared" si="39"/>
        <v>0</v>
      </c>
      <c r="BM47" s="20">
        <f t="shared" si="39"/>
        <v>0</v>
      </c>
      <c r="BN47" s="20">
        <f t="shared" si="39"/>
        <v>0</v>
      </c>
      <c r="BO47" s="20">
        <f t="shared" si="39"/>
        <v>0</v>
      </c>
      <c r="BP47" s="20">
        <f t="shared" si="39"/>
        <v>0</v>
      </c>
      <c r="BQ47" s="20">
        <f t="shared" si="39"/>
        <v>0</v>
      </c>
      <c r="BR47" s="20">
        <f t="shared" si="40"/>
        <v>0</v>
      </c>
      <c r="BS47" s="20">
        <f t="shared" si="40"/>
        <v>0</v>
      </c>
      <c r="BT47" s="20">
        <f t="shared" si="40"/>
        <v>0</v>
      </c>
      <c r="BU47" s="20">
        <f t="shared" si="40"/>
        <v>0</v>
      </c>
      <c r="BV47" s="20">
        <f t="shared" si="40"/>
        <v>2249047</v>
      </c>
      <c r="BW47" s="21">
        <f t="shared" si="27"/>
        <v>0.64300841269841269</v>
      </c>
      <c r="BX47" s="20">
        <f t="shared" si="41"/>
        <v>4050953</v>
      </c>
      <c r="BY47" s="20"/>
      <c r="BZ47" s="20"/>
      <c r="CA47" s="20"/>
      <c r="CB47" s="20"/>
      <c r="CC47" s="20"/>
      <c r="CD47" s="20"/>
      <c r="CE47" s="20"/>
      <c r="CF47" s="20"/>
      <c r="CG47" s="20"/>
      <c r="CH47" s="20"/>
      <c r="CI47" s="20"/>
      <c r="CJ47" s="20"/>
      <c r="CK47" s="20"/>
      <c r="CL47" s="20"/>
      <c r="CM47" s="20"/>
      <c r="CN47" s="20"/>
      <c r="CO47" s="20"/>
      <c r="CP47" s="20"/>
      <c r="CQ47" s="20"/>
      <c r="CR47" s="20"/>
      <c r="CS47" s="20">
        <f>+'[7]MAYO 2018'!$H$790</f>
        <v>4050953</v>
      </c>
      <c r="CT47" s="21">
        <f t="shared" si="6"/>
        <v>0.35699158730158731</v>
      </c>
      <c r="CU47" s="20">
        <f t="shared" si="45"/>
        <v>2249047</v>
      </c>
      <c r="CV47" s="20">
        <f t="shared" si="42"/>
        <v>0</v>
      </c>
      <c r="CW47" s="20">
        <f t="shared" si="42"/>
        <v>0</v>
      </c>
      <c r="CX47" s="20">
        <f t="shared" si="42"/>
        <v>0</v>
      </c>
      <c r="CY47" s="20">
        <f t="shared" si="42"/>
        <v>0</v>
      </c>
      <c r="CZ47" s="20">
        <f t="shared" si="42"/>
        <v>0</v>
      </c>
      <c r="DA47" s="20">
        <f t="shared" si="42"/>
        <v>0</v>
      </c>
      <c r="DB47" s="20">
        <f t="shared" si="42"/>
        <v>0</v>
      </c>
      <c r="DC47" s="20">
        <f t="shared" si="42"/>
        <v>0</v>
      </c>
      <c r="DD47" s="20">
        <f t="shared" si="42"/>
        <v>0</v>
      </c>
      <c r="DE47" s="20">
        <f t="shared" si="42"/>
        <v>0</v>
      </c>
      <c r="DF47" s="20">
        <f t="shared" si="42"/>
        <v>0</v>
      </c>
      <c r="DG47" s="20">
        <f t="shared" si="42"/>
        <v>0</v>
      </c>
      <c r="DH47" s="20">
        <f t="shared" si="42"/>
        <v>0</v>
      </c>
      <c r="DI47" s="20">
        <f t="shared" si="42"/>
        <v>0</v>
      </c>
      <c r="DJ47" s="20">
        <f t="shared" si="42"/>
        <v>0</v>
      </c>
      <c r="DK47" s="20">
        <f t="shared" si="42"/>
        <v>0</v>
      </c>
      <c r="DL47" s="20">
        <f t="shared" si="43"/>
        <v>0</v>
      </c>
      <c r="DM47" s="20">
        <f t="shared" si="43"/>
        <v>0</v>
      </c>
      <c r="DN47" s="20">
        <f t="shared" si="43"/>
        <v>0</v>
      </c>
      <c r="DO47" s="20">
        <f t="shared" si="43"/>
        <v>0</v>
      </c>
      <c r="DP47" s="20">
        <f t="shared" si="43"/>
        <v>2249047</v>
      </c>
      <c r="DR47" s="25">
        <f t="shared" si="35"/>
        <v>6300000</v>
      </c>
      <c r="DS47" s="25">
        <f t="shared" si="36"/>
        <v>6300000</v>
      </c>
      <c r="DT47" s="25">
        <f t="shared" si="10"/>
        <v>6300000</v>
      </c>
    </row>
    <row r="48" spans="1:126" ht="55.5" customHeight="1" x14ac:dyDescent="0.25">
      <c r="A48" s="26"/>
      <c r="B48" s="233"/>
      <c r="C48" s="16" t="s">
        <v>156</v>
      </c>
      <c r="D48" s="27" t="s">
        <v>157</v>
      </c>
      <c r="E48" s="18">
        <v>410</v>
      </c>
      <c r="F48" s="19" t="s">
        <v>127</v>
      </c>
      <c r="G48" s="20">
        <f t="shared" si="37"/>
        <v>442389088</v>
      </c>
      <c r="H48" s="20"/>
      <c r="I48" s="20">
        <v>150000000</v>
      </c>
      <c r="J48" s="20"/>
      <c r="K48" s="20"/>
      <c r="L48" s="20"/>
      <c r="M48" s="20"/>
      <c r="N48" s="20"/>
      <c r="O48" s="20"/>
      <c r="P48" s="20"/>
      <c r="Q48" s="20"/>
      <c r="R48" s="20"/>
      <c r="S48" s="20"/>
      <c r="T48" s="20"/>
      <c r="U48" s="20"/>
      <c r="V48" s="20"/>
      <c r="W48" s="20"/>
      <c r="X48" s="20"/>
      <c r="Y48" s="20">
        <v>30000000</v>
      </c>
      <c r="Z48" s="20"/>
      <c r="AA48" s="20">
        <f>53780728+23940611+117871546+49921371+16874832</f>
        <v>262389088</v>
      </c>
      <c r="AB48" s="20"/>
      <c r="AC48" s="21">
        <f>+AD48/G48</f>
        <v>0.85801265966126183</v>
      </c>
      <c r="AD48" s="20">
        <f t="shared" si="38"/>
        <v>379575438</v>
      </c>
      <c r="AE48" s="20"/>
      <c r="AF48" s="20">
        <f>+'[8]ENERO 2018'!$K$527</f>
        <v>150000000</v>
      </c>
      <c r="AG48" s="20"/>
      <c r="AH48" s="20"/>
      <c r="AI48" s="20"/>
      <c r="AJ48" s="20"/>
      <c r="AK48" s="20"/>
      <c r="AL48" s="20"/>
      <c r="AM48" s="20"/>
      <c r="AN48" s="20"/>
      <c r="AO48" s="20"/>
      <c r="AP48" s="20"/>
      <c r="AQ48" s="20"/>
      <c r="AR48" s="20"/>
      <c r="AS48" s="20"/>
      <c r="AT48" s="20"/>
      <c r="AU48" s="20"/>
      <c r="AV48" s="20"/>
      <c r="AW48" s="20"/>
      <c r="AX48" s="20">
        <f>+'[4]JULIO 2018'!$AC$996</f>
        <v>229575438</v>
      </c>
      <c r="AY48" s="20"/>
      <c r="AZ48" s="21">
        <f>1-AC48</f>
        <v>0.14198734033873817</v>
      </c>
      <c r="BA48" s="20">
        <f t="shared" si="44"/>
        <v>62813650</v>
      </c>
      <c r="BB48" s="20">
        <f>H48-AE48</f>
        <v>0</v>
      </c>
      <c r="BC48" s="20">
        <f>I48-AF48</f>
        <v>0</v>
      </c>
      <c r="BD48" s="20">
        <f t="shared" si="39"/>
        <v>0</v>
      </c>
      <c r="BE48" s="20">
        <f t="shared" si="39"/>
        <v>0</v>
      </c>
      <c r="BF48" s="20">
        <f t="shared" si="39"/>
        <v>0</v>
      </c>
      <c r="BG48" s="20">
        <f t="shared" si="39"/>
        <v>0</v>
      </c>
      <c r="BH48" s="20">
        <f t="shared" si="39"/>
        <v>0</v>
      </c>
      <c r="BI48" s="20">
        <f t="shared" si="39"/>
        <v>0</v>
      </c>
      <c r="BJ48" s="20">
        <f t="shared" si="39"/>
        <v>0</v>
      </c>
      <c r="BK48" s="20">
        <f t="shared" si="39"/>
        <v>0</v>
      </c>
      <c r="BL48" s="20">
        <f t="shared" si="39"/>
        <v>0</v>
      </c>
      <c r="BM48" s="20">
        <f t="shared" si="39"/>
        <v>0</v>
      </c>
      <c r="BN48" s="20">
        <f t="shared" si="39"/>
        <v>0</v>
      </c>
      <c r="BO48" s="20">
        <f t="shared" si="39"/>
        <v>0</v>
      </c>
      <c r="BP48" s="20">
        <f t="shared" si="39"/>
        <v>0</v>
      </c>
      <c r="BQ48" s="20">
        <f t="shared" si="39"/>
        <v>0</v>
      </c>
      <c r="BR48" s="20">
        <f t="shared" si="40"/>
        <v>0</v>
      </c>
      <c r="BS48" s="20">
        <f t="shared" si="40"/>
        <v>30000000</v>
      </c>
      <c r="BT48" s="20">
        <f t="shared" si="40"/>
        <v>0</v>
      </c>
      <c r="BU48" s="20">
        <f t="shared" si="40"/>
        <v>32813650</v>
      </c>
      <c r="BV48" s="20">
        <f t="shared" si="40"/>
        <v>0</v>
      </c>
      <c r="BW48" s="21">
        <f>+BX48/G48</f>
        <v>0.6200616164384235</v>
      </c>
      <c r="BX48" s="20">
        <f>SUM(BY48:CS48)</f>
        <v>274308493</v>
      </c>
      <c r="BY48" s="20"/>
      <c r="BZ48" s="20">
        <f>+'[3]OCTUBRE 2018'!$H$1380+'[3]OCTUBRE 2018'!$H$1382+'[3]OCTUBRE 2018'!$H$1389+'[3]OCTUBRE 2018'!$H$1396+'[3]OCTUBRE 2018'!$H$1400+'[3]OCTUBRE 2018'!$H$1412</f>
        <v>149457638</v>
      </c>
      <c r="CA48" s="20"/>
      <c r="CB48" s="20"/>
      <c r="CC48" s="20"/>
      <c r="CD48" s="20"/>
      <c r="CE48" s="20"/>
      <c r="CF48" s="20"/>
      <c r="CG48" s="20"/>
      <c r="CH48" s="20"/>
      <c r="CI48" s="20"/>
      <c r="CJ48" s="20"/>
      <c r="CK48" s="20"/>
      <c r="CL48" s="20"/>
      <c r="CM48" s="20"/>
      <c r="CN48" s="20"/>
      <c r="CO48" s="20"/>
      <c r="CP48" s="20"/>
      <c r="CQ48" s="20"/>
      <c r="CR48" s="20">
        <f>+'[3]OCTUBRE 2018'!$H$1377-BZ48</f>
        <v>124850855</v>
      </c>
      <c r="CS48" s="20"/>
      <c r="CT48" s="21">
        <f>1-BW48</f>
        <v>0.3799383835615765</v>
      </c>
      <c r="CU48" s="20">
        <f t="shared" si="45"/>
        <v>168080595</v>
      </c>
      <c r="CV48" s="20">
        <f>H48-BY48</f>
        <v>0</v>
      </c>
      <c r="CW48" s="20">
        <f>I48-BZ48</f>
        <v>542362</v>
      </c>
      <c r="CX48" s="20">
        <f t="shared" si="42"/>
        <v>0</v>
      </c>
      <c r="CY48" s="20">
        <f t="shared" si="42"/>
        <v>0</v>
      </c>
      <c r="CZ48" s="20">
        <f t="shared" si="42"/>
        <v>0</v>
      </c>
      <c r="DA48" s="20">
        <f t="shared" si="42"/>
        <v>0</v>
      </c>
      <c r="DB48" s="20">
        <f t="shared" si="42"/>
        <v>0</v>
      </c>
      <c r="DC48" s="20">
        <f t="shared" si="42"/>
        <v>0</v>
      </c>
      <c r="DD48" s="20">
        <f t="shared" si="42"/>
        <v>0</v>
      </c>
      <c r="DE48" s="20">
        <f t="shared" si="42"/>
        <v>0</v>
      </c>
      <c r="DF48" s="20">
        <f t="shared" si="42"/>
        <v>0</v>
      </c>
      <c r="DG48" s="20">
        <f t="shared" si="42"/>
        <v>0</v>
      </c>
      <c r="DH48" s="20">
        <f t="shared" si="42"/>
        <v>0</v>
      </c>
      <c r="DI48" s="20">
        <f t="shared" si="42"/>
        <v>0</v>
      </c>
      <c r="DJ48" s="20">
        <f t="shared" si="42"/>
        <v>0</v>
      </c>
      <c r="DK48" s="20">
        <f t="shared" si="42"/>
        <v>0</v>
      </c>
      <c r="DL48" s="20">
        <f t="shared" si="43"/>
        <v>0</v>
      </c>
      <c r="DM48" s="20">
        <f t="shared" si="43"/>
        <v>30000000</v>
      </c>
      <c r="DN48" s="20">
        <f t="shared" si="43"/>
        <v>0</v>
      </c>
      <c r="DO48" s="20">
        <f t="shared" si="43"/>
        <v>137538233</v>
      </c>
      <c r="DP48" s="20">
        <f t="shared" si="43"/>
        <v>0</v>
      </c>
      <c r="DR48" s="25">
        <f>+G48</f>
        <v>442389088</v>
      </c>
      <c r="DS48" s="25">
        <f>+AD48+BA48</f>
        <v>442389088</v>
      </c>
      <c r="DT48" s="25">
        <f>+BX48+CU48</f>
        <v>442389088</v>
      </c>
    </row>
    <row r="49" spans="1:124" ht="60" customHeight="1" x14ac:dyDescent="0.25">
      <c r="A49" s="26"/>
      <c r="B49" s="233"/>
      <c r="C49" s="16" t="s">
        <v>158</v>
      </c>
      <c r="D49" s="27" t="s">
        <v>159</v>
      </c>
      <c r="E49" s="18">
        <v>410</v>
      </c>
      <c r="F49" s="19" t="s">
        <v>160</v>
      </c>
      <c r="G49" s="20">
        <f t="shared" si="3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7"/>
        <v>0</v>
      </c>
      <c r="AD49" s="20">
        <f t="shared" si="38"/>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1"/>
        <v>1</v>
      </c>
      <c r="BA49" s="20">
        <f t="shared" si="44"/>
        <v>3000000</v>
      </c>
      <c r="BB49" s="20">
        <f t="shared" si="39"/>
        <v>0</v>
      </c>
      <c r="BC49" s="20">
        <f t="shared" si="39"/>
        <v>3000000</v>
      </c>
      <c r="BD49" s="20">
        <f t="shared" si="39"/>
        <v>0</v>
      </c>
      <c r="BE49" s="20">
        <f t="shared" si="39"/>
        <v>0</v>
      </c>
      <c r="BF49" s="20">
        <f t="shared" si="39"/>
        <v>0</v>
      </c>
      <c r="BG49" s="20">
        <f t="shared" si="39"/>
        <v>0</v>
      </c>
      <c r="BH49" s="20">
        <f t="shared" si="39"/>
        <v>0</v>
      </c>
      <c r="BI49" s="20">
        <f t="shared" si="39"/>
        <v>0</v>
      </c>
      <c r="BJ49" s="20">
        <f t="shared" si="39"/>
        <v>0</v>
      </c>
      <c r="BK49" s="20">
        <f t="shared" si="39"/>
        <v>0</v>
      </c>
      <c r="BL49" s="20">
        <f t="shared" si="39"/>
        <v>0</v>
      </c>
      <c r="BM49" s="20">
        <f t="shared" si="39"/>
        <v>0</v>
      </c>
      <c r="BN49" s="20">
        <f t="shared" si="39"/>
        <v>0</v>
      </c>
      <c r="BO49" s="20">
        <f t="shared" si="39"/>
        <v>0</v>
      </c>
      <c r="BP49" s="20">
        <f t="shared" si="39"/>
        <v>0</v>
      </c>
      <c r="BQ49" s="20">
        <f t="shared" si="39"/>
        <v>0</v>
      </c>
      <c r="BR49" s="20">
        <f t="shared" si="40"/>
        <v>0</v>
      </c>
      <c r="BS49" s="20">
        <f t="shared" si="40"/>
        <v>0</v>
      </c>
      <c r="BT49" s="20">
        <f t="shared" si="40"/>
        <v>0</v>
      </c>
      <c r="BU49" s="20">
        <f t="shared" si="40"/>
        <v>0</v>
      </c>
      <c r="BV49" s="20">
        <f t="shared" si="40"/>
        <v>0</v>
      </c>
      <c r="BW49" s="21">
        <f t="shared" si="27"/>
        <v>0</v>
      </c>
      <c r="BX49" s="20">
        <f t="shared" si="4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45"/>
        <v>3000000</v>
      </c>
      <c r="CV49" s="20">
        <f t="shared" si="42"/>
        <v>0</v>
      </c>
      <c r="CW49" s="20">
        <f t="shared" si="42"/>
        <v>3000000</v>
      </c>
      <c r="CX49" s="20">
        <f t="shared" si="42"/>
        <v>0</v>
      </c>
      <c r="CY49" s="20">
        <f t="shared" si="42"/>
        <v>0</v>
      </c>
      <c r="CZ49" s="20">
        <f t="shared" si="42"/>
        <v>0</v>
      </c>
      <c r="DA49" s="20">
        <f t="shared" si="42"/>
        <v>0</v>
      </c>
      <c r="DB49" s="20">
        <f t="shared" si="42"/>
        <v>0</v>
      </c>
      <c r="DC49" s="20">
        <f t="shared" si="42"/>
        <v>0</v>
      </c>
      <c r="DD49" s="20">
        <f t="shared" si="42"/>
        <v>0</v>
      </c>
      <c r="DE49" s="20">
        <f t="shared" si="42"/>
        <v>0</v>
      </c>
      <c r="DF49" s="20">
        <f t="shared" si="42"/>
        <v>0</v>
      </c>
      <c r="DG49" s="20">
        <f t="shared" si="42"/>
        <v>0</v>
      </c>
      <c r="DH49" s="20">
        <f t="shared" si="42"/>
        <v>0</v>
      </c>
      <c r="DI49" s="20">
        <f t="shared" si="42"/>
        <v>0</v>
      </c>
      <c r="DJ49" s="20">
        <f t="shared" si="42"/>
        <v>0</v>
      </c>
      <c r="DK49" s="20">
        <f t="shared" si="42"/>
        <v>0</v>
      </c>
      <c r="DL49" s="20">
        <f t="shared" si="43"/>
        <v>0</v>
      </c>
      <c r="DM49" s="20">
        <f t="shared" si="43"/>
        <v>0</v>
      </c>
      <c r="DN49" s="20">
        <f t="shared" si="43"/>
        <v>0</v>
      </c>
      <c r="DO49" s="20">
        <f t="shared" si="43"/>
        <v>0</v>
      </c>
      <c r="DP49" s="20">
        <f t="shared" si="43"/>
        <v>0</v>
      </c>
      <c r="DR49" s="25">
        <f t="shared" si="35"/>
        <v>3000000</v>
      </c>
      <c r="DS49" s="25">
        <f t="shared" si="36"/>
        <v>3000000</v>
      </c>
      <c r="DT49" s="25">
        <f t="shared" si="10"/>
        <v>3000000</v>
      </c>
    </row>
    <row r="50" spans="1:124" ht="73.5" customHeight="1" x14ac:dyDescent="0.25">
      <c r="A50" s="26"/>
      <c r="B50" s="233"/>
      <c r="C50" s="16" t="s">
        <v>161</v>
      </c>
      <c r="D50" s="27" t="s">
        <v>162</v>
      </c>
      <c r="E50" s="18">
        <v>410</v>
      </c>
      <c r="F50" s="19" t="s">
        <v>163</v>
      </c>
      <c r="G50" s="20">
        <f t="shared" si="37"/>
        <v>207517126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f>
        <v>105356667</v>
      </c>
      <c r="AC50" s="21">
        <f>+AD50/G50</f>
        <v>0.54217546362896329</v>
      </c>
      <c r="AD50" s="20">
        <f t="shared" si="38"/>
        <v>112510694</v>
      </c>
      <c r="AE50" s="20"/>
      <c r="AF50" s="20">
        <f>+'[3]OCTUBRE 2018'!$K$1510</f>
        <v>38802238</v>
      </c>
      <c r="AG50" s="20">
        <f>+'[2]AGOSTO 2018'!$M$1275</f>
        <v>2160459</v>
      </c>
      <c r="AH50" s="20"/>
      <c r="AI50" s="20"/>
      <c r="AJ50" s="20"/>
      <c r="AK50" s="20">
        <f>+'[2]AGOSTO 2018'!$P$1275</f>
        <v>19411764</v>
      </c>
      <c r="AL50" s="20"/>
      <c r="AM50" s="20"/>
      <c r="AN50" s="20"/>
      <c r="AO50" s="20"/>
      <c r="AP50" s="20"/>
      <c r="AQ50" s="20"/>
      <c r="AR50" s="20"/>
      <c r="AS50" s="20"/>
      <c r="AT50" s="20"/>
      <c r="AU50" s="20"/>
      <c r="AV50" s="20"/>
      <c r="AW50" s="20"/>
      <c r="AX50" s="20"/>
      <c r="AY50" s="20">
        <f>+'[3]OCTUBRE 2018'!$AF$1510</f>
        <v>52136233</v>
      </c>
      <c r="AZ50" s="21">
        <f>1-AC50</f>
        <v>0.45782453637103671</v>
      </c>
      <c r="BA50" s="20">
        <f t="shared" si="44"/>
        <v>95006432</v>
      </c>
      <c r="BB50" s="20">
        <f>H50-AE50</f>
        <v>0</v>
      </c>
      <c r="BC50" s="20">
        <f>I50-AF50</f>
        <v>41197762</v>
      </c>
      <c r="BD50" s="20">
        <f t="shared" si="39"/>
        <v>0</v>
      </c>
      <c r="BE50" s="20">
        <f t="shared" si="39"/>
        <v>0</v>
      </c>
      <c r="BF50" s="20">
        <f t="shared" si="39"/>
        <v>0</v>
      </c>
      <c r="BG50" s="20">
        <f t="shared" si="39"/>
        <v>0</v>
      </c>
      <c r="BH50" s="20">
        <f t="shared" si="39"/>
        <v>588236</v>
      </c>
      <c r="BI50" s="20">
        <f t="shared" si="39"/>
        <v>0</v>
      </c>
      <c r="BJ50" s="20">
        <f t="shared" si="39"/>
        <v>0</v>
      </c>
      <c r="BK50" s="20">
        <f t="shared" si="39"/>
        <v>0</v>
      </c>
      <c r="BL50" s="20">
        <f t="shared" si="39"/>
        <v>0</v>
      </c>
      <c r="BM50" s="20">
        <f t="shared" si="39"/>
        <v>0</v>
      </c>
      <c r="BN50" s="20">
        <f t="shared" si="39"/>
        <v>0</v>
      </c>
      <c r="BO50" s="20">
        <f t="shared" si="39"/>
        <v>0</v>
      </c>
      <c r="BP50" s="20">
        <f t="shared" si="39"/>
        <v>0</v>
      </c>
      <c r="BQ50" s="20">
        <f t="shared" si="39"/>
        <v>0</v>
      </c>
      <c r="BR50" s="20">
        <f t="shared" si="40"/>
        <v>0</v>
      </c>
      <c r="BS50" s="20">
        <f t="shared" si="40"/>
        <v>0</v>
      </c>
      <c r="BT50" s="20">
        <f t="shared" si="40"/>
        <v>0</v>
      </c>
      <c r="BU50" s="20">
        <f t="shared" si="40"/>
        <v>0</v>
      </c>
      <c r="BV50" s="20">
        <f t="shared" si="40"/>
        <v>53220434</v>
      </c>
      <c r="BW50" s="21">
        <f>+BX50/G50</f>
        <v>0.46393836911561698</v>
      </c>
      <c r="BX50" s="20">
        <f>SUM(BY50:CS50)</f>
        <v>96275157</v>
      </c>
      <c r="BY50" s="20"/>
      <c r="BZ50" s="20">
        <f>+'[3]OCTUBRE 2018'!$H$1517+'[3]OCTUBRE 2018'!$H$1520+'[3]OCTUBRE 2018'!$H$1524+'[3]OCTUBRE 2018'!$H$1527+'[3]OCTUBRE 2018'!$H$1548+'[3]OCTUBRE 2018'!$H$1553+'[3]OCTUBRE 2018'!$H$1557+'[3]OCTUBRE 2018'!$H$1562+'[3]OCTUBRE 2018'!$H$1565+'[3]OCTUBRE 2018'!$H$1571+'[3]OCTUBRE 2018'!$H$1572</f>
        <v>29833027</v>
      </c>
      <c r="CA50" s="20">
        <f>+'[3]OCTUBRE 2018'!$H$1556+'[3]OCTUBRE 2018'!$H$1560</f>
        <v>1386326</v>
      </c>
      <c r="CB50" s="20"/>
      <c r="CC50" s="20"/>
      <c r="CD50" s="20"/>
      <c r="CE50" s="20">
        <f>+'[3]OCTUBRE 2018'!$H$1529+'[3]OCTUBRE 2018'!$H$1532+'[3]OCTUBRE 2018'!$H$1534+'[3]OCTUBRE 2018'!$H$1535+'[3]OCTUBRE 2018'!$H$1537+'[3]OCTUBRE 2018'!$H$1538+'[3]OCTUBRE 2018'!$H$1543+'[3]OCTUBRE 2018'!$H$1545+'[3]OCTUBRE 2018'!$H$1547</f>
        <v>19369571</v>
      </c>
      <c r="CF50" s="20"/>
      <c r="CG50" s="20"/>
      <c r="CH50" s="20"/>
      <c r="CI50" s="20"/>
      <c r="CJ50" s="20"/>
      <c r="CK50" s="20"/>
      <c r="CL50" s="20"/>
      <c r="CM50" s="20"/>
      <c r="CN50" s="20"/>
      <c r="CO50" s="20"/>
      <c r="CP50" s="20"/>
      <c r="CQ50" s="20"/>
      <c r="CR50" s="20"/>
      <c r="CS50" s="20">
        <f>+'[3]OCTUBRE 2018'!$H$1511+'[3]OCTUBRE 2018'!$H$1513+'[3]OCTUBRE 2018'!$H$1515+'[3]OCTUBRE 2018'!$H$1519+'[3]OCTUBRE 2018'!$H$1522+'[3]OCTUBRE 2018'!$H$1523+'[3]OCTUBRE 2018'!$H$1526+'[3]OCTUBRE 2018'!$H$1531+'[3]OCTUBRE 2018'!$H$1539+'[3]OCTUBRE 2018'!$H$1540+'[3]OCTUBRE 2018'!$H$1542+'[3]OCTUBRE 2018'!$H$1546+'[3]OCTUBRE 2018'!$H$1550+'[3]OCTUBRE 2018'!$H$1554+'[3]OCTUBRE 2018'!$H$1567+'[3]OCTUBRE 2018'!$H$1569</f>
        <v>45686233</v>
      </c>
      <c r="CT50" s="21">
        <f>1-BW50</f>
        <v>0.53606163088438308</v>
      </c>
      <c r="CU50" s="20">
        <f t="shared" si="45"/>
        <v>111241969</v>
      </c>
      <c r="CV50" s="20">
        <f>H50-BY50</f>
        <v>0</v>
      </c>
      <c r="CW50" s="20">
        <f>I50-BZ50</f>
        <v>50166973</v>
      </c>
      <c r="CX50" s="20">
        <f t="shared" si="42"/>
        <v>774133</v>
      </c>
      <c r="CY50" s="20">
        <f t="shared" si="42"/>
        <v>0</v>
      </c>
      <c r="CZ50" s="20">
        <f t="shared" si="42"/>
        <v>0</v>
      </c>
      <c r="DA50" s="20">
        <f t="shared" si="42"/>
        <v>0</v>
      </c>
      <c r="DB50" s="20">
        <f t="shared" si="42"/>
        <v>630429</v>
      </c>
      <c r="DC50" s="20">
        <f t="shared" si="42"/>
        <v>0</v>
      </c>
      <c r="DD50" s="20">
        <f t="shared" si="42"/>
        <v>0</v>
      </c>
      <c r="DE50" s="20">
        <f t="shared" si="42"/>
        <v>0</v>
      </c>
      <c r="DF50" s="20">
        <f t="shared" si="42"/>
        <v>0</v>
      </c>
      <c r="DG50" s="20">
        <f t="shared" si="42"/>
        <v>0</v>
      </c>
      <c r="DH50" s="20">
        <f t="shared" si="42"/>
        <v>0</v>
      </c>
      <c r="DI50" s="20">
        <f t="shared" si="42"/>
        <v>0</v>
      </c>
      <c r="DJ50" s="20">
        <f t="shared" si="42"/>
        <v>0</v>
      </c>
      <c r="DK50" s="20">
        <f t="shared" si="42"/>
        <v>0</v>
      </c>
      <c r="DL50" s="20">
        <f t="shared" si="43"/>
        <v>0</v>
      </c>
      <c r="DM50" s="20">
        <f t="shared" si="43"/>
        <v>0</v>
      </c>
      <c r="DN50" s="20">
        <f t="shared" si="43"/>
        <v>0</v>
      </c>
      <c r="DO50" s="20">
        <f t="shared" si="43"/>
        <v>0</v>
      </c>
      <c r="DP50" s="20">
        <f t="shared" si="43"/>
        <v>59670434</v>
      </c>
      <c r="DR50" s="25">
        <f>+G50</f>
        <v>207517126</v>
      </c>
      <c r="DS50" s="25">
        <f>+AD50+BA50</f>
        <v>207517126</v>
      </c>
      <c r="DT50" s="25">
        <f>+BX50+CU50</f>
        <v>207517126</v>
      </c>
    </row>
    <row r="51" spans="1:124" ht="30.75" customHeight="1" x14ac:dyDescent="0.25">
      <c r="A51" s="234" t="s">
        <v>123</v>
      </c>
      <c r="B51" s="235" t="s">
        <v>164</v>
      </c>
      <c r="C51" s="16" t="s">
        <v>165</v>
      </c>
      <c r="D51" s="27" t="s">
        <v>166</v>
      </c>
      <c r="E51" s="18">
        <v>410</v>
      </c>
      <c r="F51" s="19" t="s">
        <v>127</v>
      </c>
      <c r="G51" s="20">
        <f t="shared" si="3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7"/>
        <v>0.6454475047793673</v>
      </c>
      <c r="AD51" s="20">
        <f t="shared" si="38"/>
        <v>37622214</v>
      </c>
      <c r="AE51" s="20"/>
      <c r="AF51" s="20"/>
      <c r="AG51" s="20"/>
      <c r="AH51" s="20"/>
      <c r="AI51" s="20"/>
      <c r="AJ51" s="20"/>
      <c r="AK51" s="20"/>
      <c r="AL51" s="20"/>
      <c r="AM51" s="20"/>
      <c r="AN51" s="20"/>
      <c r="AO51" s="20"/>
      <c r="AP51" s="20"/>
      <c r="AQ51" s="20"/>
      <c r="AR51" s="20"/>
      <c r="AS51" s="20"/>
      <c r="AT51" s="20">
        <f>+'[3]OCTUBRE 2018'!$Y$1585</f>
        <v>37622214</v>
      </c>
      <c r="AU51" s="20"/>
      <c r="AV51" s="20"/>
      <c r="AW51" s="20"/>
      <c r="AX51" s="20"/>
      <c r="AY51" s="20"/>
      <c r="AZ51" s="21">
        <f t="shared" si="11"/>
        <v>0.3545524952206327</v>
      </c>
      <c r="BA51" s="20">
        <f t="shared" si="44"/>
        <v>20666359</v>
      </c>
      <c r="BB51" s="20">
        <f t="shared" si="39"/>
        <v>0</v>
      </c>
      <c r="BC51" s="20">
        <f t="shared" si="39"/>
        <v>0</v>
      </c>
      <c r="BD51" s="20">
        <f t="shared" si="39"/>
        <v>1288573</v>
      </c>
      <c r="BE51" s="20">
        <f t="shared" si="39"/>
        <v>0</v>
      </c>
      <c r="BF51" s="20">
        <f t="shared" si="39"/>
        <v>0</v>
      </c>
      <c r="BG51" s="20">
        <f t="shared" si="39"/>
        <v>0</v>
      </c>
      <c r="BH51" s="20">
        <f t="shared" si="39"/>
        <v>7000000</v>
      </c>
      <c r="BI51" s="20">
        <f t="shared" si="39"/>
        <v>0</v>
      </c>
      <c r="BJ51" s="20">
        <f t="shared" si="39"/>
        <v>0</v>
      </c>
      <c r="BK51" s="20">
        <f t="shared" si="39"/>
        <v>0</v>
      </c>
      <c r="BL51" s="20">
        <f t="shared" si="39"/>
        <v>0</v>
      </c>
      <c r="BM51" s="20">
        <f t="shared" si="39"/>
        <v>0</v>
      </c>
      <c r="BN51" s="20">
        <f t="shared" si="39"/>
        <v>10000000</v>
      </c>
      <c r="BO51" s="20">
        <f t="shared" si="39"/>
        <v>0</v>
      </c>
      <c r="BP51" s="20">
        <f t="shared" si="39"/>
        <v>0</v>
      </c>
      <c r="BQ51" s="20">
        <f t="shared" si="39"/>
        <v>2377786</v>
      </c>
      <c r="BR51" s="20">
        <f t="shared" si="40"/>
        <v>0</v>
      </c>
      <c r="BS51" s="20">
        <f t="shared" si="40"/>
        <v>0</v>
      </c>
      <c r="BT51" s="20">
        <f t="shared" si="40"/>
        <v>0</v>
      </c>
      <c r="BU51" s="20">
        <f t="shared" si="40"/>
        <v>0</v>
      </c>
      <c r="BV51" s="20">
        <f t="shared" si="40"/>
        <v>0</v>
      </c>
      <c r="BW51" s="21">
        <f t="shared" si="27"/>
        <v>0.62026231110512864</v>
      </c>
      <c r="BX51" s="20">
        <f t="shared" si="41"/>
        <v>36154205</v>
      </c>
      <c r="BY51" s="20"/>
      <c r="BZ51" s="20"/>
      <c r="CA51" s="20"/>
      <c r="CB51" s="20"/>
      <c r="CC51" s="20"/>
      <c r="CD51" s="20"/>
      <c r="CE51" s="20"/>
      <c r="CF51" s="20"/>
      <c r="CG51" s="20"/>
      <c r="CH51" s="20"/>
      <c r="CI51" s="20"/>
      <c r="CJ51" s="20"/>
      <c r="CK51" s="20"/>
      <c r="CL51" s="20"/>
      <c r="CM51" s="20"/>
      <c r="CN51" s="20">
        <f>+'[3]OCTUBRE 2018'!$H$1583</f>
        <v>36154205</v>
      </c>
      <c r="CO51" s="20"/>
      <c r="CP51" s="20"/>
      <c r="CQ51" s="20"/>
      <c r="CR51" s="20"/>
      <c r="CS51" s="20"/>
      <c r="CT51" s="21">
        <f t="shared" si="6"/>
        <v>0.37973768889487136</v>
      </c>
      <c r="CU51" s="20">
        <f t="shared" si="45"/>
        <v>22134368</v>
      </c>
      <c r="CV51" s="20">
        <f t="shared" si="42"/>
        <v>0</v>
      </c>
      <c r="CW51" s="20">
        <f t="shared" si="42"/>
        <v>0</v>
      </c>
      <c r="CX51" s="20">
        <f t="shared" si="42"/>
        <v>1288573</v>
      </c>
      <c r="CY51" s="20">
        <f t="shared" si="42"/>
        <v>0</v>
      </c>
      <c r="CZ51" s="20">
        <f t="shared" si="42"/>
        <v>0</v>
      </c>
      <c r="DA51" s="20">
        <f t="shared" si="42"/>
        <v>0</v>
      </c>
      <c r="DB51" s="20">
        <f t="shared" si="42"/>
        <v>7000000</v>
      </c>
      <c r="DC51" s="20">
        <f t="shared" si="42"/>
        <v>0</v>
      </c>
      <c r="DD51" s="20">
        <f t="shared" si="42"/>
        <v>0</v>
      </c>
      <c r="DE51" s="20">
        <f t="shared" si="42"/>
        <v>0</v>
      </c>
      <c r="DF51" s="20">
        <f t="shared" si="42"/>
        <v>0</v>
      </c>
      <c r="DG51" s="20">
        <f t="shared" si="42"/>
        <v>0</v>
      </c>
      <c r="DH51" s="20">
        <f t="shared" si="42"/>
        <v>10000000</v>
      </c>
      <c r="DI51" s="20">
        <f t="shared" si="42"/>
        <v>0</v>
      </c>
      <c r="DJ51" s="20">
        <f t="shared" si="42"/>
        <v>0</v>
      </c>
      <c r="DK51" s="20">
        <f t="shared" si="42"/>
        <v>3845795</v>
      </c>
      <c r="DL51" s="20">
        <f t="shared" si="43"/>
        <v>0</v>
      </c>
      <c r="DM51" s="20">
        <f t="shared" si="43"/>
        <v>0</v>
      </c>
      <c r="DN51" s="20">
        <f t="shared" si="43"/>
        <v>0</v>
      </c>
      <c r="DO51" s="20">
        <f t="shared" si="43"/>
        <v>0</v>
      </c>
      <c r="DP51" s="20">
        <f t="shared" si="43"/>
        <v>0</v>
      </c>
      <c r="DR51" s="25">
        <f t="shared" si="35"/>
        <v>58288573</v>
      </c>
      <c r="DS51" s="25">
        <f t="shared" si="36"/>
        <v>58288573</v>
      </c>
      <c r="DT51" s="25">
        <f t="shared" si="10"/>
        <v>58288573</v>
      </c>
    </row>
    <row r="52" spans="1:124" ht="37.5" customHeight="1" x14ac:dyDescent="0.25">
      <c r="A52" s="234"/>
      <c r="B52" s="235"/>
      <c r="C52" s="16" t="s">
        <v>167</v>
      </c>
      <c r="D52" s="27" t="s">
        <v>168</v>
      </c>
      <c r="E52" s="18">
        <v>410</v>
      </c>
      <c r="F52" s="19" t="s">
        <v>169</v>
      </c>
      <c r="G52" s="20">
        <f t="shared" si="37"/>
        <v>223164005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v>8000000</v>
      </c>
      <c r="Z52" s="20"/>
      <c r="AA52" s="20"/>
      <c r="AB52" s="20">
        <f>15000000-10000000+6000000</f>
        <v>11000000</v>
      </c>
      <c r="AC52" s="21">
        <f t="shared" si="47"/>
        <v>0.44731800722074333</v>
      </c>
      <c r="AD52" s="20">
        <f t="shared" si="38"/>
        <v>99825278</v>
      </c>
      <c r="AE52" s="20"/>
      <c r="AF52" s="20"/>
      <c r="AG52" s="20">
        <f>+'[9]MARZO 2018'!$M$716</f>
        <v>500000</v>
      </c>
      <c r="AH52" s="20"/>
      <c r="AI52" s="20"/>
      <c r="AJ52" s="20"/>
      <c r="AK52" s="20">
        <f>+'[3]OCTUBRE 2018'!$P$1638</f>
        <v>56032910</v>
      </c>
      <c r="AL52" s="20">
        <f>+'[6]SEPTIEMBRE 2018'!$Q$1489</f>
        <v>1612800</v>
      </c>
      <c r="AM52" s="20"/>
      <c r="AN52" s="20">
        <f>+'[6]SEPTIEMBRE 2018'!$S$1489</f>
        <v>1612800</v>
      </c>
      <c r="AO52" s="20">
        <f>+'[3]OCTUBRE 2018'!$T$1638</f>
        <v>32953968</v>
      </c>
      <c r="AP52" s="20"/>
      <c r="AQ52" s="20">
        <f>+'[3]OCTUBRE 2018'!$V$1638</f>
        <v>4312800</v>
      </c>
      <c r="AR52" s="20"/>
      <c r="AS52" s="20"/>
      <c r="AT52" s="20"/>
      <c r="AU52" s="20"/>
      <c r="AV52" s="20"/>
      <c r="AW52" s="20"/>
      <c r="AX52" s="20"/>
      <c r="AY52" s="20">
        <f>+'[3]OCTUBRE 2018'!$AF$1638</f>
        <v>2800000</v>
      </c>
      <c r="AZ52" s="21">
        <f t="shared" si="11"/>
        <v>0.55268199277925667</v>
      </c>
      <c r="BA52" s="20">
        <f t="shared" si="44"/>
        <v>123338727</v>
      </c>
      <c r="BB52" s="20">
        <f t="shared" si="39"/>
        <v>0</v>
      </c>
      <c r="BC52" s="20">
        <f t="shared" si="39"/>
        <v>0</v>
      </c>
      <c r="BD52" s="20">
        <f t="shared" si="39"/>
        <v>1664005</v>
      </c>
      <c r="BE52" s="20">
        <f t="shared" si="39"/>
        <v>0</v>
      </c>
      <c r="BF52" s="20">
        <f t="shared" si="39"/>
        <v>0</v>
      </c>
      <c r="BG52" s="20">
        <f t="shared" ref="BG52:BQ70" si="48">M52-AJ52</f>
        <v>0</v>
      </c>
      <c r="BH52" s="20">
        <f t="shared" si="48"/>
        <v>967090</v>
      </c>
      <c r="BI52" s="20">
        <f t="shared" si="48"/>
        <v>11387200</v>
      </c>
      <c r="BJ52" s="20">
        <f t="shared" si="48"/>
        <v>0</v>
      </c>
      <c r="BK52" s="20">
        <f t="shared" si="48"/>
        <v>23387200</v>
      </c>
      <c r="BL52" s="20">
        <f t="shared" si="48"/>
        <v>39046032</v>
      </c>
      <c r="BM52" s="20">
        <f t="shared" si="48"/>
        <v>0</v>
      </c>
      <c r="BN52" s="20">
        <f t="shared" si="48"/>
        <v>30687200</v>
      </c>
      <c r="BO52" s="20">
        <f t="shared" si="48"/>
        <v>0</v>
      </c>
      <c r="BP52" s="20">
        <f t="shared" si="48"/>
        <v>0</v>
      </c>
      <c r="BQ52" s="20">
        <f t="shared" si="48"/>
        <v>0</v>
      </c>
      <c r="BR52" s="20">
        <f t="shared" si="40"/>
        <v>0</v>
      </c>
      <c r="BS52" s="20">
        <f t="shared" si="40"/>
        <v>8000000</v>
      </c>
      <c r="BT52" s="20">
        <f t="shared" si="40"/>
        <v>0</v>
      </c>
      <c r="BU52" s="20">
        <f t="shared" si="40"/>
        <v>0</v>
      </c>
      <c r="BV52" s="20">
        <f t="shared" si="40"/>
        <v>8200000</v>
      </c>
      <c r="BW52" s="21">
        <f t="shared" si="27"/>
        <v>0.42090305289152702</v>
      </c>
      <c r="BX52" s="20">
        <f t="shared" si="41"/>
        <v>93930411</v>
      </c>
      <c r="BY52" s="20"/>
      <c r="BZ52" s="20"/>
      <c r="CA52" s="20">
        <f>+'[9]MARZO 2018'!$H$714</f>
        <v>500000</v>
      </c>
      <c r="CB52" s="20"/>
      <c r="CC52" s="20"/>
      <c r="CD52" s="20"/>
      <c r="CE52" s="20">
        <f>+'[3]OCTUBRE 2018'!$H$1642+'[3]OCTUBRE 2018'!$H$1643+'[3]OCTUBRE 2018'!$H$1644+'[3]OCTUBRE 2018'!$H$1661+'[3]OCTUBRE 2018'!$H$1663+'[3]OCTUBRE 2018'!$H$1664+'[3]OCTUBRE 2018'!$H$1665+'[3]OCTUBRE 2018'!$H$1666+'[3]OCTUBRE 2018'!$H$1667+'[3]OCTUBRE 2018'!$H$1668+'[3]OCTUBRE 2018'!$H$1669+'[3]OCTUBRE 2018'!$H$1670+'[3]OCTUBRE 2018'!$H$1672+'[3]OCTUBRE 2018'!$H$1673+'[3]OCTUBRE 2018'!$H$1674+'[3]OCTUBRE 2018'!$H$1676+'[3]OCTUBRE 2018'!$H$1678+'[3]OCTUBRE 2018'!$H$1679+'[3]OCTUBRE 2018'!$H$1680+'[3]OCTUBRE 2018'!$H$1681+'[3]OCTUBRE 2018'!$H$1682+'[3]OCTUBRE 2018'!$H$1683+'[3]OCTUBRE 2018'!$H$1684+'[3]OCTUBRE 2018'!$H$1687+'[3]OCTUBRE 2018'!$H$1688+'[3]OCTUBRE 2018'!$H$1689+'[3]OCTUBRE 2018'!$H$1690+'[3]OCTUBRE 2018'!$H$1691+'[3]OCTUBRE 2018'!$H$1692+'[3]OCTUBRE 2018'!$H$1693+'[3]OCTUBRE 2018'!$H$1695+'[3]OCTUBRE 2018'!$H$1696+'[3]OCTUBRE 2018'!$H$1698+'[3]OCTUBRE 2018'!$H$1699+'[3]OCTUBRE 2018'!$H$1700+'[3]OCTUBRE 2018'!$H$1702+'[3]OCTUBRE 2018'!$H$1703+'[3]OCTUBRE 2018'!$H$1705+'[3]OCTUBRE 2018'!$H$1706+'[3]OCTUBRE 2018'!$H$1708+'[3]OCTUBRE 2018'!$H$1724+'[3]OCTUBRE 2018'!$H$1725+'[3]OCTUBRE 2018'!$H$1726+'[3]OCTUBRE 2018'!$H$1727+'[3]OCTUBRE 2018'!$H$1728+'[3]OCTUBRE 2018'!$H$1729+'[3]OCTUBRE 2018'!$H$1730+'[3]OCTUBRE 2018'!$H$1731+'[3]OCTUBRE 2018'!$H$1744+'[3]OCTUBRE 2018'!$H$1745+'[3]OCTUBRE 2018'!$H$1762+'[3]OCTUBRE 2018'!$H$1764+'[3]OCTUBRE 2018'!$H$1765</f>
        <v>53741638</v>
      </c>
      <c r="CF52" s="20">
        <f>+'[3]OCTUBRE 2018'!$H$1757</f>
        <v>1612800</v>
      </c>
      <c r="CG52" s="20"/>
      <c r="CH52" s="20">
        <f>+'[3]OCTUBRE 2018'!$H$1733+'[3]OCTUBRE 2018'!$H$1740</f>
        <v>1612800</v>
      </c>
      <c r="CI52" s="20">
        <f>+'[3]OCTUBRE 2018'!$H$1640+'[3]OCTUBRE 2018'!$H$1707+'[3]OCTUBRE 2018'!$H$1709+'[3]OCTUBRE 2018'!$H$1746+'[3]OCTUBRE 2018'!$H$1766+'[3]OCTUBRE 2018'!$H$1767+'[3]OCTUBRE 2018'!$H$1768+'[3]OCTUBRE 2018'!$H$1769+'[3]OCTUBRE 2018'!$H$1770+'[3]OCTUBRE 2018'!$H$1771+'[3]OCTUBRE 2018'!$H$1774+'[3]OCTUBRE 2018'!$H$1775+'[3]OCTUBRE 2018'!$H$1784+'[3]OCTUBRE 2018'!$H$1786+'[3]OCTUBRE 2018'!$H$1789+'[3]OCTUBRE 2018'!$H$1790+'[3]OCTUBRE 2018'!$H$1791+'[3]OCTUBRE 2018'!$H$1792+'[3]OCTUBRE 2018'!$H$1793+'[3]OCTUBRE 2018'!$H$1795+'[3]OCTUBRE 2018'!$H$1797</f>
        <v>29350373</v>
      </c>
      <c r="CJ52" s="20"/>
      <c r="CK52" s="20">
        <f>+'[3]OCTUBRE 2018'!$H$1735+'[3]OCTUBRE 2018'!$H$1787</f>
        <v>4312800</v>
      </c>
      <c r="CL52" s="20"/>
      <c r="CM52" s="20"/>
      <c r="CN52" s="20"/>
      <c r="CO52" s="20"/>
      <c r="CP52" s="20"/>
      <c r="CQ52" s="20"/>
      <c r="CR52" s="20"/>
      <c r="CS52" s="20">
        <f>+'[3]OCTUBRE 2018'!$H$1662+'[3]OCTUBRE 2018'!$H$1675+'[3]OCTUBRE 2018'!$H$1677+'[3]OCTUBRE 2018'!$H$1685+'[3]OCTUBRE 2018'!$H$1697+'[3]OCTUBRE 2018'!$H$1772+'[3]OCTUBRE 2018'!$H$1773</f>
        <v>2800000</v>
      </c>
      <c r="CT52" s="21">
        <f t="shared" si="6"/>
        <v>0.57909694710847304</v>
      </c>
      <c r="CU52" s="20">
        <f t="shared" si="45"/>
        <v>129233594</v>
      </c>
      <c r="CV52" s="20">
        <f t="shared" si="42"/>
        <v>0</v>
      </c>
      <c r="CW52" s="20">
        <f t="shared" si="42"/>
        <v>0</v>
      </c>
      <c r="CX52" s="20">
        <f t="shared" si="42"/>
        <v>1664005</v>
      </c>
      <c r="CY52" s="20">
        <f t="shared" si="42"/>
        <v>0</v>
      </c>
      <c r="CZ52" s="20">
        <f t="shared" si="42"/>
        <v>0</v>
      </c>
      <c r="DA52" s="20">
        <f t="shared" ref="DA52:DK70" si="49">M52-CD52</f>
        <v>0</v>
      </c>
      <c r="DB52" s="50">
        <f t="shared" si="49"/>
        <v>3258362</v>
      </c>
      <c r="DC52" s="20">
        <f t="shared" si="49"/>
        <v>11387200</v>
      </c>
      <c r="DD52" s="20">
        <f t="shared" si="49"/>
        <v>0</v>
      </c>
      <c r="DE52" s="20">
        <f t="shared" si="49"/>
        <v>23387200</v>
      </c>
      <c r="DF52" s="20">
        <f t="shared" si="49"/>
        <v>42649627</v>
      </c>
      <c r="DG52" s="20">
        <f t="shared" si="49"/>
        <v>0</v>
      </c>
      <c r="DH52" s="20">
        <f t="shared" si="49"/>
        <v>30687200</v>
      </c>
      <c r="DI52" s="20">
        <f t="shared" si="49"/>
        <v>0</v>
      </c>
      <c r="DJ52" s="20">
        <f t="shared" si="49"/>
        <v>0</v>
      </c>
      <c r="DK52" s="20">
        <f t="shared" si="49"/>
        <v>0</v>
      </c>
      <c r="DL52" s="20">
        <f t="shared" si="43"/>
        <v>0</v>
      </c>
      <c r="DM52" s="20">
        <f t="shared" si="43"/>
        <v>8000000</v>
      </c>
      <c r="DN52" s="20">
        <f t="shared" si="43"/>
        <v>0</v>
      </c>
      <c r="DO52" s="20">
        <f t="shared" si="43"/>
        <v>0</v>
      </c>
      <c r="DP52" s="20">
        <f t="shared" si="43"/>
        <v>8200000</v>
      </c>
      <c r="DR52" s="25">
        <f t="shared" si="35"/>
        <v>223164005</v>
      </c>
      <c r="DS52" s="25">
        <f t="shared" si="36"/>
        <v>223164005</v>
      </c>
      <c r="DT52" s="25">
        <f t="shared" si="10"/>
        <v>223164005</v>
      </c>
    </row>
    <row r="53" spans="1:124" ht="23.25" customHeight="1" x14ac:dyDescent="0.25">
      <c r="A53" s="234"/>
      <c r="B53" s="235"/>
      <c r="C53" s="16" t="s">
        <v>170</v>
      </c>
      <c r="D53" s="27" t="s">
        <v>171</v>
      </c>
      <c r="E53" s="18">
        <v>410</v>
      </c>
      <c r="F53" s="19" t="s">
        <v>127</v>
      </c>
      <c r="G53" s="20">
        <f t="shared" si="3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7"/>
        <v>0.23498953357036756</v>
      </c>
      <c r="AD53" s="20">
        <f t="shared" si="38"/>
        <v>26905489</v>
      </c>
      <c r="AE53" s="20"/>
      <c r="AF53" s="20"/>
      <c r="AG53" s="20">
        <f>+'[3]OCTUBRE 2018'!$M$1804</f>
        <v>9062408</v>
      </c>
      <c r="AH53" s="20"/>
      <c r="AI53" s="20"/>
      <c r="AJ53" s="20"/>
      <c r="AK53" s="20">
        <f>+'[10]FEBRERO 2018'!$P$634</f>
        <v>17843081</v>
      </c>
      <c r="AL53" s="20"/>
      <c r="AM53" s="20"/>
      <c r="AN53" s="20"/>
      <c r="AO53" s="20"/>
      <c r="AP53" s="20"/>
      <c r="AQ53" s="20"/>
      <c r="AR53" s="20"/>
      <c r="AS53" s="20"/>
      <c r="AT53" s="20"/>
      <c r="AU53" s="20"/>
      <c r="AV53" s="20"/>
      <c r="AW53" s="20"/>
      <c r="AX53" s="20"/>
      <c r="AY53" s="20"/>
      <c r="AZ53" s="21">
        <f t="shared" si="11"/>
        <v>0.76501046642963244</v>
      </c>
      <c r="BA53" s="20">
        <f t="shared" si="44"/>
        <v>87591053</v>
      </c>
      <c r="BB53" s="20">
        <f t="shared" ref="BB53:BQ84" si="50">H53-AE53</f>
        <v>0</v>
      </c>
      <c r="BC53" s="20">
        <f t="shared" si="50"/>
        <v>0</v>
      </c>
      <c r="BD53" s="20">
        <f t="shared" si="50"/>
        <v>9434134</v>
      </c>
      <c r="BE53" s="20">
        <f t="shared" si="50"/>
        <v>0</v>
      </c>
      <c r="BF53" s="20">
        <f t="shared" si="50"/>
        <v>0</v>
      </c>
      <c r="BG53" s="20">
        <f t="shared" si="48"/>
        <v>0</v>
      </c>
      <c r="BH53" s="20">
        <f t="shared" si="48"/>
        <v>68156919</v>
      </c>
      <c r="BI53" s="20">
        <f t="shared" si="48"/>
        <v>0</v>
      </c>
      <c r="BJ53" s="20">
        <f t="shared" si="48"/>
        <v>0</v>
      </c>
      <c r="BK53" s="20">
        <f t="shared" si="48"/>
        <v>0</v>
      </c>
      <c r="BL53" s="20">
        <f t="shared" si="48"/>
        <v>0</v>
      </c>
      <c r="BM53" s="20">
        <f t="shared" si="48"/>
        <v>0</v>
      </c>
      <c r="BN53" s="20">
        <f t="shared" si="48"/>
        <v>10000000</v>
      </c>
      <c r="BO53" s="20">
        <f t="shared" si="48"/>
        <v>0</v>
      </c>
      <c r="BP53" s="20">
        <f t="shared" si="48"/>
        <v>0</v>
      </c>
      <c r="BQ53" s="20">
        <f t="shared" si="48"/>
        <v>0</v>
      </c>
      <c r="BR53" s="20">
        <f t="shared" si="40"/>
        <v>0</v>
      </c>
      <c r="BS53" s="20">
        <f t="shared" si="40"/>
        <v>0</v>
      </c>
      <c r="BT53" s="20">
        <f t="shared" si="40"/>
        <v>0</v>
      </c>
      <c r="BU53" s="20">
        <f t="shared" si="40"/>
        <v>0</v>
      </c>
      <c r="BV53" s="20">
        <f t="shared" si="40"/>
        <v>0</v>
      </c>
      <c r="BW53" s="21">
        <f t="shared" si="27"/>
        <v>0.15583947504720275</v>
      </c>
      <c r="BX53" s="20">
        <f t="shared" si="41"/>
        <v>17843081</v>
      </c>
      <c r="BY53" s="20"/>
      <c r="BZ53" s="20"/>
      <c r="CA53" s="20"/>
      <c r="CB53" s="20"/>
      <c r="CC53" s="20"/>
      <c r="CD53" s="20"/>
      <c r="CE53" s="20">
        <f>+'[10]FEBRERO 2018'!$H$632</f>
        <v>17843081</v>
      </c>
      <c r="CF53" s="20"/>
      <c r="CG53" s="20"/>
      <c r="CH53" s="20"/>
      <c r="CI53" s="20"/>
      <c r="CJ53" s="20"/>
      <c r="CK53" s="20"/>
      <c r="CL53" s="20"/>
      <c r="CM53" s="20"/>
      <c r="CN53" s="20"/>
      <c r="CO53" s="20"/>
      <c r="CP53" s="20"/>
      <c r="CQ53" s="20"/>
      <c r="CR53" s="20"/>
      <c r="CS53" s="20"/>
      <c r="CT53" s="21">
        <f t="shared" si="6"/>
        <v>0.84416052495279725</v>
      </c>
      <c r="CU53" s="20">
        <f t="shared" si="45"/>
        <v>96653461</v>
      </c>
      <c r="CV53" s="20">
        <f t="shared" ref="CV53:CZ70" si="51">H53-BY53</f>
        <v>0</v>
      </c>
      <c r="CW53" s="20">
        <f t="shared" si="51"/>
        <v>0</v>
      </c>
      <c r="CX53" s="20">
        <f t="shared" si="51"/>
        <v>18496542</v>
      </c>
      <c r="CY53" s="20">
        <f t="shared" si="51"/>
        <v>0</v>
      </c>
      <c r="CZ53" s="20">
        <f t="shared" si="51"/>
        <v>0</v>
      </c>
      <c r="DA53" s="20">
        <f t="shared" si="49"/>
        <v>0</v>
      </c>
      <c r="DB53" s="20">
        <f t="shared" si="49"/>
        <v>68156919</v>
      </c>
      <c r="DC53" s="20">
        <f t="shared" si="49"/>
        <v>0</v>
      </c>
      <c r="DD53" s="20">
        <f t="shared" si="49"/>
        <v>0</v>
      </c>
      <c r="DE53" s="20">
        <f t="shared" si="49"/>
        <v>0</v>
      </c>
      <c r="DF53" s="20">
        <f t="shared" si="49"/>
        <v>0</v>
      </c>
      <c r="DG53" s="20">
        <f t="shared" si="49"/>
        <v>0</v>
      </c>
      <c r="DH53" s="20">
        <f t="shared" si="49"/>
        <v>10000000</v>
      </c>
      <c r="DI53" s="20">
        <f t="shared" si="49"/>
        <v>0</v>
      </c>
      <c r="DJ53" s="20">
        <f t="shared" si="49"/>
        <v>0</v>
      </c>
      <c r="DK53" s="20">
        <f t="shared" si="49"/>
        <v>0</v>
      </c>
      <c r="DL53" s="20">
        <f t="shared" si="43"/>
        <v>0</v>
      </c>
      <c r="DM53" s="20">
        <f t="shared" si="43"/>
        <v>0</v>
      </c>
      <c r="DN53" s="20">
        <f t="shared" si="43"/>
        <v>0</v>
      </c>
      <c r="DO53" s="20">
        <f t="shared" si="43"/>
        <v>0</v>
      </c>
      <c r="DP53" s="20">
        <f t="shared" si="43"/>
        <v>0</v>
      </c>
      <c r="DR53" s="25">
        <f t="shared" si="35"/>
        <v>114496542</v>
      </c>
      <c r="DS53" s="25">
        <f t="shared" si="36"/>
        <v>114496542</v>
      </c>
      <c r="DT53" s="25">
        <f t="shared" si="10"/>
        <v>114496542</v>
      </c>
    </row>
    <row r="54" spans="1:124" ht="30" x14ac:dyDescent="0.25">
      <c r="A54" s="234"/>
      <c r="B54" s="51"/>
      <c r="C54" s="16" t="s">
        <v>172</v>
      </c>
      <c r="D54" s="27" t="s">
        <v>173</v>
      </c>
      <c r="E54" s="18">
        <v>410</v>
      </c>
      <c r="F54" s="19" t="s">
        <v>174</v>
      </c>
      <c r="G54" s="20">
        <f t="shared" si="37"/>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7"/>
        <v>9.7026970145859759E-2</v>
      </c>
      <c r="AD54" s="20">
        <f t="shared" si="38"/>
        <v>550000</v>
      </c>
      <c r="AE54" s="20"/>
      <c r="AF54" s="20"/>
      <c r="AG54" s="20"/>
      <c r="AH54" s="20"/>
      <c r="AI54" s="20"/>
      <c r="AJ54" s="20"/>
      <c r="AK54" s="20"/>
      <c r="AL54" s="20"/>
      <c r="AM54" s="20"/>
      <c r="AN54" s="20"/>
      <c r="AO54" s="20"/>
      <c r="AP54" s="20"/>
      <c r="AQ54" s="20"/>
      <c r="AR54" s="20"/>
      <c r="AS54" s="20"/>
      <c r="AT54" s="20"/>
      <c r="AU54" s="20"/>
      <c r="AV54" s="20"/>
      <c r="AW54" s="20"/>
      <c r="AX54" s="20"/>
      <c r="AY54" s="20">
        <f>+'[3]OCTUBRE 2018'!$AF$1815</f>
        <v>550000</v>
      </c>
      <c r="AZ54" s="21">
        <f t="shared" si="11"/>
        <v>0.9029730298541403</v>
      </c>
      <c r="BA54" s="20">
        <f t="shared" si="44"/>
        <v>5118527</v>
      </c>
      <c r="BB54" s="20">
        <f t="shared" si="50"/>
        <v>0</v>
      </c>
      <c r="BC54" s="20">
        <f t="shared" si="50"/>
        <v>0</v>
      </c>
      <c r="BD54" s="20">
        <f t="shared" si="50"/>
        <v>0</v>
      </c>
      <c r="BE54" s="20">
        <f t="shared" si="50"/>
        <v>0</v>
      </c>
      <c r="BF54" s="20">
        <f t="shared" si="50"/>
        <v>0</v>
      </c>
      <c r="BG54" s="20">
        <f t="shared" si="48"/>
        <v>0</v>
      </c>
      <c r="BH54" s="20">
        <f t="shared" si="48"/>
        <v>0</v>
      </c>
      <c r="BI54" s="20">
        <f t="shared" si="48"/>
        <v>0</v>
      </c>
      <c r="BJ54" s="20">
        <f t="shared" si="48"/>
        <v>0</v>
      </c>
      <c r="BK54" s="20">
        <f t="shared" si="48"/>
        <v>0</v>
      </c>
      <c r="BL54" s="20">
        <f t="shared" si="48"/>
        <v>0</v>
      </c>
      <c r="BM54" s="20">
        <f t="shared" si="48"/>
        <v>0</v>
      </c>
      <c r="BN54" s="20">
        <f t="shared" si="48"/>
        <v>0</v>
      </c>
      <c r="BO54" s="20">
        <f t="shared" si="48"/>
        <v>0</v>
      </c>
      <c r="BP54" s="20">
        <f t="shared" si="48"/>
        <v>0</v>
      </c>
      <c r="BQ54" s="20">
        <f t="shared" si="48"/>
        <v>0</v>
      </c>
      <c r="BR54" s="20">
        <f t="shared" si="40"/>
        <v>0</v>
      </c>
      <c r="BS54" s="20">
        <f t="shared" si="40"/>
        <v>0</v>
      </c>
      <c r="BT54" s="20">
        <f t="shared" si="40"/>
        <v>0</v>
      </c>
      <c r="BU54" s="20">
        <f t="shared" si="40"/>
        <v>0</v>
      </c>
      <c r="BV54" s="20">
        <f t="shared" si="40"/>
        <v>5118527</v>
      </c>
      <c r="BW54" s="21">
        <f t="shared" si="27"/>
        <v>9.7026970145859759E-2</v>
      </c>
      <c r="BX54" s="20">
        <f t="shared" si="41"/>
        <v>550000</v>
      </c>
      <c r="BY54" s="20"/>
      <c r="BZ54" s="20"/>
      <c r="CA54" s="20"/>
      <c r="CB54" s="20"/>
      <c r="CC54" s="20"/>
      <c r="CD54" s="20"/>
      <c r="CE54" s="20"/>
      <c r="CF54" s="20"/>
      <c r="CG54" s="20"/>
      <c r="CH54" s="20"/>
      <c r="CI54" s="20"/>
      <c r="CJ54" s="20"/>
      <c r="CK54" s="20"/>
      <c r="CL54" s="20"/>
      <c r="CM54" s="20"/>
      <c r="CN54" s="20"/>
      <c r="CO54" s="20"/>
      <c r="CP54" s="20"/>
      <c r="CQ54" s="20"/>
      <c r="CR54" s="20"/>
      <c r="CS54" s="20">
        <f>+'[3]OCTUBRE 2018'!$H$1813</f>
        <v>550000</v>
      </c>
      <c r="CT54" s="21">
        <f t="shared" si="6"/>
        <v>0.9029730298541403</v>
      </c>
      <c r="CU54" s="20">
        <f t="shared" si="45"/>
        <v>5118527</v>
      </c>
      <c r="CV54" s="20">
        <f t="shared" si="51"/>
        <v>0</v>
      </c>
      <c r="CW54" s="20">
        <f t="shared" si="51"/>
        <v>0</v>
      </c>
      <c r="CX54" s="20">
        <f t="shared" si="51"/>
        <v>0</v>
      </c>
      <c r="CY54" s="20">
        <f t="shared" si="51"/>
        <v>0</v>
      </c>
      <c r="CZ54" s="20">
        <f t="shared" si="51"/>
        <v>0</v>
      </c>
      <c r="DA54" s="20">
        <f t="shared" si="49"/>
        <v>0</v>
      </c>
      <c r="DB54" s="20">
        <f t="shared" si="49"/>
        <v>0</v>
      </c>
      <c r="DC54" s="20">
        <f t="shared" si="49"/>
        <v>0</v>
      </c>
      <c r="DD54" s="20">
        <f t="shared" si="49"/>
        <v>0</v>
      </c>
      <c r="DE54" s="20">
        <f t="shared" si="49"/>
        <v>0</v>
      </c>
      <c r="DF54" s="20">
        <f t="shared" si="49"/>
        <v>0</v>
      </c>
      <c r="DG54" s="20">
        <f t="shared" si="49"/>
        <v>0</v>
      </c>
      <c r="DH54" s="20">
        <f t="shared" si="49"/>
        <v>0</v>
      </c>
      <c r="DI54" s="20">
        <f t="shared" si="49"/>
        <v>0</v>
      </c>
      <c r="DJ54" s="20">
        <f t="shared" si="49"/>
        <v>0</v>
      </c>
      <c r="DK54" s="20">
        <f t="shared" si="49"/>
        <v>0</v>
      </c>
      <c r="DL54" s="20">
        <f t="shared" si="43"/>
        <v>0</v>
      </c>
      <c r="DM54" s="20">
        <f t="shared" si="43"/>
        <v>0</v>
      </c>
      <c r="DN54" s="20">
        <f t="shared" si="43"/>
        <v>0</v>
      </c>
      <c r="DO54" s="20">
        <f t="shared" si="43"/>
        <v>0</v>
      </c>
      <c r="DP54" s="20">
        <f t="shared" si="43"/>
        <v>5118527</v>
      </c>
      <c r="DR54" s="25">
        <f t="shared" si="35"/>
        <v>5668527</v>
      </c>
      <c r="DS54" s="25">
        <f t="shared" si="36"/>
        <v>5668527</v>
      </c>
      <c r="DT54" s="25">
        <f t="shared" si="10"/>
        <v>5668527</v>
      </c>
    </row>
    <row r="55" spans="1:124" ht="36" customHeight="1" x14ac:dyDescent="0.25">
      <c r="A55" s="234"/>
      <c r="B55" s="51"/>
      <c r="C55" s="16" t="s">
        <v>175</v>
      </c>
      <c r="D55" s="27" t="s">
        <v>176</v>
      </c>
      <c r="E55" s="18">
        <v>410</v>
      </c>
      <c r="F55" s="19" t="s">
        <v>127</v>
      </c>
      <c r="G55" s="20">
        <f t="shared" si="3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7"/>
        <v>0.36826360085359039</v>
      </c>
      <c r="AD55" s="20">
        <f t="shared" si="38"/>
        <v>39600000</v>
      </c>
      <c r="AE55" s="20"/>
      <c r="AF55" s="20"/>
      <c r="AG55" s="20"/>
      <c r="AH55" s="20"/>
      <c r="AI55" s="20"/>
      <c r="AJ55" s="20"/>
      <c r="AK55" s="20">
        <f>+'[5]JUNIO 2018'!$P$1087</f>
        <v>39600000</v>
      </c>
      <c r="AL55" s="20"/>
      <c r="AM55" s="20"/>
      <c r="AN55" s="20"/>
      <c r="AO55" s="20"/>
      <c r="AP55" s="20"/>
      <c r="AQ55" s="20"/>
      <c r="AR55" s="20"/>
      <c r="AS55" s="20"/>
      <c r="AT55" s="20"/>
      <c r="AU55" s="20"/>
      <c r="AV55" s="20"/>
      <c r="AW55" s="20"/>
      <c r="AX55" s="20"/>
      <c r="AY55" s="20"/>
      <c r="AZ55" s="21">
        <f t="shared" si="11"/>
        <v>0.63173639914640956</v>
      </c>
      <c r="BA55" s="20">
        <f t="shared" si="44"/>
        <v>67931670</v>
      </c>
      <c r="BB55" s="20">
        <f t="shared" si="50"/>
        <v>0</v>
      </c>
      <c r="BC55" s="20">
        <f t="shared" si="50"/>
        <v>0</v>
      </c>
      <c r="BD55" s="20">
        <f t="shared" si="50"/>
        <v>0</v>
      </c>
      <c r="BE55" s="20">
        <f t="shared" si="50"/>
        <v>0</v>
      </c>
      <c r="BF55" s="20">
        <f t="shared" si="50"/>
        <v>0</v>
      </c>
      <c r="BG55" s="20">
        <f t="shared" si="48"/>
        <v>0</v>
      </c>
      <c r="BH55" s="20">
        <f t="shared" si="48"/>
        <v>67931670</v>
      </c>
      <c r="BI55" s="20">
        <f t="shared" si="48"/>
        <v>0</v>
      </c>
      <c r="BJ55" s="20">
        <f t="shared" si="48"/>
        <v>0</v>
      </c>
      <c r="BK55" s="20">
        <f t="shared" si="48"/>
        <v>0</v>
      </c>
      <c r="BL55" s="20">
        <f t="shared" si="48"/>
        <v>0</v>
      </c>
      <c r="BM55" s="20">
        <f t="shared" si="48"/>
        <v>0</v>
      </c>
      <c r="BN55" s="20">
        <f t="shared" si="48"/>
        <v>0</v>
      </c>
      <c r="BO55" s="20">
        <f t="shared" si="48"/>
        <v>0</v>
      </c>
      <c r="BP55" s="20">
        <f t="shared" si="48"/>
        <v>0</v>
      </c>
      <c r="BQ55" s="20">
        <f t="shared" si="48"/>
        <v>0</v>
      </c>
      <c r="BR55" s="20">
        <f t="shared" si="40"/>
        <v>0</v>
      </c>
      <c r="BS55" s="20">
        <f t="shared" si="40"/>
        <v>0</v>
      </c>
      <c r="BT55" s="20">
        <f t="shared" si="40"/>
        <v>0</v>
      </c>
      <c r="BU55" s="20">
        <f t="shared" si="40"/>
        <v>0</v>
      </c>
      <c r="BV55" s="20">
        <f t="shared" si="40"/>
        <v>0</v>
      </c>
      <c r="BW55" s="21">
        <f t="shared" si="27"/>
        <v>0.19704370814663252</v>
      </c>
      <c r="BX55" s="20">
        <f t="shared" si="41"/>
        <v>21188439</v>
      </c>
      <c r="BY55" s="20"/>
      <c r="BZ55" s="20"/>
      <c r="CA55" s="20"/>
      <c r="CB55" s="20"/>
      <c r="CC55" s="20"/>
      <c r="CD55" s="20"/>
      <c r="CE55" s="20">
        <f>+'[2]AGOSTO 2018'!$H$1462</f>
        <v>21188439</v>
      </c>
      <c r="CF55" s="20"/>
      <c r="CG55" s="20"/>
      <c r="CH55" s="20"/>
      <c r="CI55" s="20"/>
      <c r="CJ55" s="20"/>
      <c r="CK55" s="20"/>
      <c r="CL55" s="20"/>
      <c r="CM55" s="20"/>
      <c r="CN55" s="20"/>
      <c r="CO55" s="20"/>
      <c r="CP55" s="20"/>
      <c r="CQ55" s="20"/>
      <c r="CR55" s="20"/>
      <c r="CS55" s="20"/>
      <c r="CT55" s="21">
        <f t="shared" si="6"/>
        <v>0.80295629185336748</v>
      </c>
      <c r="CU55" s="20">
        <f t="shared" si="45"/>
        <v>86343231</v>
      </c>
      <c r="CV55" s="20">
        <f t="shared" si="51"/>
        <v>0</v>
      </c>
      <c r="CW55" s="20">
        <f t="shared" si="51"/>
        <v>0</v>
      </c>
      <c r="CX55" s="20">
        <f t="shared" si="51"/>
        <v>0</v>
      </c>
      <c r="CY55" s="20">
        <f t="shared" si="51"/>
        <v>0</v>
      </c>
      <c r="CZ55" s="20">
        <f t="shared" si="51"/>
        <v>0</v>
      </c>
      <c r="DA55" s="20">
        <f t="shared" si="49"/>
        <v>0</v>
      </c>
      <c r="DB55" s="20">
        <f t="shared" si="49"/>
        <v>86343231</v>
      </c>
      <c r="DC55" s="20">
        <f t="shared" si="49"/>
        <v>0</v>
      </c>
      <c r="DD55" s="20">
        <f t="shared" si="49"/>
        <v>0</v>
      </c>
      <c r="DE55" s="20">
        <f t="shared" si="49"/>
        <v>0</v>
      </c>
      <c r="DF55" s="20">
        <f t="shared" si="49"/>
        <v>0</v>
      </c>
      <c r="DG55" s="20">
        <f t="shared" si="49"/>
        <v>0</v>
      </c>
      <c r="DH55" s="20">
        <f t="shared" si="49"/>
        <v>0</v>
      </c>
      <c r="DI55" s="20">
        <f t="shared" si="49"/>
        <v>0</v>
      </c>
      <c r="DJ55" s="20">
        <f t="shared" si="49"/>
        <v>0</v>
      </c>
      <c r="DK55" s="20">
        <f t="shared" si="49"/>
        <v>0</v>
      </c>
      <c r="DL55" s="20">
        <f t="shared" si="43"/>
        <v>0</v>
      </c>
      <c r="DM55" s="20">
        <f t="shared" si="43"/>
        <v>0</v>
      </c>
      <c r="DN55" s="20">
        <f t="shared" si="43"/>
        <v>0</v>
      </c>
      <c r="DO55" s="20">
        <f t="shared" si="43"/>
        <v>0</v>
      </c>
      <c r="DP55" s="20">
        <f t="shared" si="43"/>
        <v>0</v>
      </c>
      <c r="DR55" s="25">
        <f t="shared" si="35"/>
        <v>107531670</v>
      </c>
      <c r="DS55" s="25">
        <f t="shared" si="36"/>
        <v>107531670</v>
      </c>
      <c r="DT55" s="25">
        <f t="shared" si="10"/>
        <v>107531670</v>
      </c>
    </row>
    <row r="56" spans="1:124" ht="29.25" customHeight="1" x14ac:dyDescent="0.25">
      <c r="A56" s="234"/>
      <c r="B56" s="52" t="s">
        <v>177</v>
      </c>
      <c r="C56" s="16" t="s">
        <v>178</v>
      </c>
      <c r="D56" s="27" t="s">
        <v>179</v>
      </c>
      <c r="E56" s="18">
        <v>410</v>
      </c>
      <c r="F56" s="19" t="s">
        <v>127</v>
      </c>
      <c r="G56" s="20">
        <f t="shared" si="3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7"/>
        <v>0.58261646265708444</v>
      </c>
      <c r="AD56" s="20">
        <f t="shared" si="38"/>
        <v>233066006</v>
      </c>
      <c r="AE56" s="20"/>
      <c r="AF56" s="20"/>
      <c r="AG56" s="20"/>
      <c r="AH56" s="20"/>
      <c r="AI56" s="20"/>
      <c r="AJ56" s="20"/>
      <c r="AK56" s="20"/>
      <c r="AL56" s="20"/>
      <c r="AM56" s="20"/>
      <c r="AN56" s="20"/>
      <c r="AO56" s="20">
        <f>+'[3]OCTUBRE 2018'!$T$1829</f>
        <v>233066006</v>
      </c>
      <c r="AP56" s="20"/>
      <c r="AQ56" s="20"/>
      <c r="AR56" s="20"/>
      <c r="AS56" s="20"/>
      <c r="AT56" s="20"/>
      <c r="AU56" s="20"/>
      <c r="AV56" s="20"/>
      <c r="AW56" s="20"/>
      <c r="AX56" s="20"/>
      <c r="AY56" s="20"/>
      <c r="AZ56" s="21">
        <f t="shared" si="11"/>
        <v>0.41738353734291556</v>
      </c>
      <c r="BA56" s="20">
        <f t="shared" si="44"/>
        <v>166967328</v>
      </c>
      <c r="BB56" s="20">
        <f t="shared" si="50"/>
        <v>0</v>
      </c>
      <c r="BC56" s="20">
        <f t="shared" si="50"/>
        <v>0</v>
      </c>
      <c r="BD56" s="20">
        <f t="shared" si="50"/>
        <v>33334</v>
      </c>
      <c r="BE56" s="20">
        <f t="shared" si="50"/>
        <v>0</v>
      </c>
      <c r="BF56" s="20">
        <f t="shared" si="50"/>
        <v>0</v>
      </c>
      <c r="BG56" s="20">
        <f t="shared" si="48"/>
        <v>0</v>
      </c>
      <c r="BH56" s="20">
        <f t="shared" si="48"/>
        <v>0</v>
      </c>
      <c r="BI56" s="20">
        <f t="shared" si="48"/>
        <v>0</v>
      </c>
      <c r="BJ56" s="20">
        <f t="shared" si="48"/>
        <v>0</v>
      </c>
      <c r="BK56" s="20">
        <f t="shared" si="48"/>
        <v>0</v>
      </c>
      <c r="BL56" s="20">
        <f t="shared" si="48"/>
        <v>166933994</v>
      </c>
      <c r="BM56" s="20">
        <f t="shared" si="48"/>
        <v>0</v>
      </c>
      <c r="BN56" s="20">
        <f t="shared" si="48"/>
        <v>0</v>
      </c>
      <c r="BO56" s="20">
        <f t="shared" si="48"/>
        <v>0</v>
      </c>
      <c r="BP56" s="20">
        <f t="shared" si="48"/>
        <v>0</v>
      </c>
      <c r="BQ56" s="20">
        <f t="shared" si="48"/>
        <v>0</v>
      </c>
      <c r="BR56" s="20">
        <f t="shared" si="40"/>
        <v>0</v>
      </c>
      <c r="BS56" s="20">
        <f t="shared" si="40"/>
        <v>0</v>
      </c>
      <c r="BT56" s="20">
        <f t="shared" si="40"/>
        <v>0</v>
      </c>
      <c r="BU56" s="20">
        <f t="shared" si="40"/>
        <v>0</v>
      </c>
      <c r="BV56" s="20">
        <f t="shared" si="40"/>
        <v>0</v>
      </c>
      <c r="BW56" s="21">
        <f t="shared" si="27"/>
        <v>0.5380328480326092</v>
      </c>
      <c r="BX56" s="20">
        <f t="shared" si="41"/>
        <v>215231074</v>
      </c>
      <c r="BY56" s="20"/>
      <c r="BZ56" s="20"/>
      <c r="CA56" s="20"/>
      <c r="CB56" s="20"/>
      <c r="CC56" s="20"/>
      <c r="CD56" s="20"/>
      <c r="CE56" s="20"/>
      <c r="CF56" s="20"/>
      <c r="CG56" s="20"/>
      <c r="CH56" s="20"/>
      <c r="CI56" s="20">
        <f>+'[3]OCTUBRE 2018'!$H$1827</f>
        <v>215231074</v>
      </c>
      <c r="CJ56" s="20"/>
      <c r="CK56" s="20"/>
      <c r="CL56" s="20"/>
      <c r="CM56" s="20"/>
      <c r="CN56" s="20"/>
      <c r="CO56" s="20"/>
      <c r="CP56" s="20"/>
      <c r="CQ56" s="20"/>
      <c r="CR56" s="20"/>
      <c r="CS56" s="20"/>
      <c r="CT56" s="21">
        <f t="shared" si="6"/>
        <v>0.4619671519673908</v>
      </c>
      <c r="CU56" s="20">
        <f t="shared" si="45"/>
        <v>184802260</v>
      </c>
      <c r="CV56" s="20">
        <f t="shared" si="51"/>
        <v>0</v>
      </c>
      <c r="CW56" s="20">
        <f t="shared" si="51"/>
        <v>0</v>
      </c>
      <c r="CX56" s="20">
        <f t="shared" si="51"/>
        <v>33334</v>
      </c>
      <c r="CY56" s="20">
        <f t="shared" si="51"/>
        <v>0</v>
      </c>
      <c r="CZ56" s="20">
        <f t="shared" si="51"/>
        <v>0</v>
      </c>
      <c r="DA56" s="20">
        <f t="shared" si="49"/>
        <v>0</v>
      </c>
      <c r="DB56" s="20">
        <f t="shared" si="49"/>
        <v>0</v>
      </c>
      <c r="DC56" s="20">
        <f t="shared" si="49"/>
        <v>0</v>
      </c>
      <c r="DD56" s="20">
        <f t="shared" si="49"/>
        <v>0</v>
      </c>
      <c r="DE56" s="20">
        <f t="shared" si="49"/>
        <v>0</v>
      </c>
      <c r="DF56" s="20">
        <f t="shared" si="49"/>
        <v>184768926</v>
      </c>
      <c r="DG56" s="20">
        <f t="shared" si="49"/>
        <v>0</v>
      </c>
      <c r="DH56" s="20">
        <f t="shared" si="49"/>
        <v>0</v>
      </c>
      <c r="DI56" s="20">
        <f t="shared" si="49"/>
        <v>0</v>
      </c>
      <c r="DJ56" s="20">
        <f t="shared" si="49"/>
        <v>0</v>
      </c>
      <c r="DK56" s="20">
        <f t="shared" si="49"/>
        <v>0</v>
      </c>
      <c r="DL56" s="20">
        <f t="shared" si="43"/>
        <v>0</v>
      </c>
      <c r="DM56" s="20">
        <f t="shared" si="43"/>
        <v>0</v>
      </c>
      <c r="DN56" s="20">
        <f t="shared" si="43"/>
        <v>0</v>
      </c>
      <c r="DO56" s="20">
        <f t="shared" si="43"/>
        <v>0</v>
      </c>
      <c r="DP56" s="20">
        <f t="shared" si="43"/>
        <v>0</v>
      </c>
      <c r="DR56" s="25">
        <f t="shared" si="35"/>
        <v>400033334</v>
      </c>
      <c r="DS56" s="25">
        <f t="shared" si="36"/>
        <v>400033334</v>
      </c>
      <c r="DT56" s="25">
        <f t="shared" si="10"/>
        <v>400033334</v>
      </c>
    </row>
    <row r="57" spans="1:124" ht="20.25" customHeight="1" x14ac:dyDescent="0.25">
      <c r="A57" s="234"/>
      <c r="B57" s="235" t="s">
        <v>180</v>
      </c>
      <c r="C57" s="16" t="s">
        <v>181</v>
      </c>
      <c r="D57" s="17" t="s">
        <v>182</v>
      </c>
      <c r="E57" s="18">
        <v>410</v>
      </c>
      <c r="F57" s="19" t="s">
        <v>127</v>
      </c>
      <c r="G57" s="20">
        <f t="shared" si="37"/>
        <v>4119225925</v>
      </c>
      <c r="H57" s="20"/>
      <c r="I57" s="20"/>
      <c r="J57" s="20"/>
      <c r="K57" s="20"/>
      <c r="L57" s="20"/>
      <c r="M57" s="20"/>
      <c r="N57" s="20"/>
      <c r="O57" s="20"/>
      <c r="P57" s="20"/>
      <c r="Q57" s="20"/>
      <c r="R57" s="20"/>
      <c r="S57" s="20"/>
      <c r="T57" s="20"/>
      <c r="U57" s="20"/>
      <c r="V57" s="20">
        <f>3500000000+619225925</f>
        <v>4119225925</v>
      </c>
      <c r="W57" s="20"/>
      <c r="X57" s="20"/>
      <c r="Y57" s="20"/>
      <c r="Z57" s="20"/>
      <c r="AA57" s="20"/>
      <c r="AB57" s="20"/>
      <c r="AC57" s="21">
        <f t="shared" si="47"/>
        <v>0.34868676764797746</v>
      </c>
      <c r="AD57" s="20">
        <f t="shared" si="38"/>
        <v>1436319573</v>
      </c>
      <c r="AE57" s="20"/>
      <c r="AF57" s="20"/>
      <c r="AG57" s="20"/>
      <c r="AH57" s="20"/>
      <c r="AI57" s="20"/>
      <c r="AJ57" s="20"/>
      <c r="AK57" s="20"/>
      <c r="AL57" s="20"/>
      <c r="AM57" s="20"/>
      <c r="AN57" s="20"/>
      <c r="AO57" s="20"/>
      <c r="AP57" s="20"/>
      <c r="AQ57" s="20"/>
      <c r="AR57" s="20"/>
      <c r="AS57" s="20">
        <f>+'[3]OCTUBRE 2018'!$X$1933</f>
        <v>1436319573</v>
      </c>
      <c r="AT57" s="20"/>
      <c r="AU57" s="20"/>
      <c r="AV57" s="20"/>
      <c r="AW57" s="20"/>
      <c r="AX57" s="20"/>
      <c r="AY57" s="20"/>
      <c r="AZ57" s="21">
        <f t="shared" si="11"/>
        <v>0.65131323235202254</v>
      </c>
      <c r="BA57" s="20">
        <f t="shared" si="44"/>
        <v>2682906352</v>
      </c>
      <c r="BB57" s="20">
        <f t="shared" si="50"/>
        <v>0</v>
      </c>
      <c r="BC57" s="20">
        <f t="shared" si="50"/>
        <v>0</v>
      </c>
      <c r="BD57" s="20">
        <f t="shared" si="50"/>
        <v>0</v>
      </c>
      <c r="BE57" s="20">
        <f t="shared" si="50"/>
        <v>0</v>
      </c>
      <c r="BF57" s="20">
        <f t="shared" si="50"/>
        <v>0</v>
      </c>
      <c r="BG57" s="20">
        <f t="shared" si="48"/>
        <v>0</v>
      </c>
      <c r="BH57" s="20">
        <f t="shared" si="48"/>
        <v>0</v>
      </c>
      <c r="BI57" s="20">
        <f t="shared" si="48"/>
        <v>0</v>
      </c>
      <c r="BJ57" s="20">
        <f t="shared" si="48"/>
        <v>0</v>
      </c>
      <c r="BK57" s="20">
        <f t="shared" si="48"/>
        <v>0</v>
      </c>
      <c r="BL57" s="20">
        <f t="shared" si="48"/>
        <v>0</v>
      </c>
      <c r="BM57" s="20">
        <f t="shared" si="48"/>
        <v>0</v>
      </c>
      <c r="BN57" s="20">
        <f t="shared" si="48"/>
        <v>0</v>
      </c>
      <c r="BO57" s="20">
        <f t="shared" si="48"/>
        <v>0</v>
      </c>
      <c r="BP57" s="20">
        <f t="shared" si="48"/>
        <v>2682906352</v>
      </c>
      <c r="BQ57" s="20">
        <f t="shared" si="48"/>
        <v>0</v>
      </c>
      <c r="BR57" s="20">
        <f t="shared" si="40"/>
        <v>0</v>
      </c>
      <c r="BS57" s="20">
        <f t="shared" si="40"/>
        <v>0</v>
      </c>
      <c r="BT57" s="20">
        <f t="shared" si="40"/>
        <v>0</v>
      </c>
      <c r="BU57" s="20">
        <f t="shared" si="40"/>
        <v>0</v>
      </c>
      <c r="BV57" s="20">
        <f t="shared" si="40"/>
        <v>0</v>
      </c>
      <c r="BW57" s="21">
        <f t="shared" si="27"/>
        <v>0.2019845573291783</v>
      </c>
      <c r="BX57" s="20">
        <f t="shared" si="41"/>
        <v>832020025</v>
      </c>
      <c r="BY57" s="20"/>
      <c r="BZ57" s="20"/>
      <c r="CA57" s="20"/>
      <c r="CB57" s="20"/>
      <c r="CC57" s="20"/>
      <c r="CD57" s="20"/>
      <c r="CE57" s="20"/>
      <c r="CF57" s="20"/>
      <c r="CG57" s="20"/>
      <c r="CH57" s="20"/>
      <c r="CI57" s="20"/>
      <c r="CJ57" s="20"/>
      <c r="CK57" s="20"/>
      <c r="CL57" s="20"/>
      <c r="CM57" s="20">
        <f>+'[3]OCTUBRE 2018'!$H$1931</f>
        <v>832020025</v>
      </c>
      <c r="CN57" s="20"/>
      <c r="CO57" s="20"/>
      <c r="CP57" s="20"/>
      <c r="CQ57" s="20"/>
      <c r="CR57" s="20"/>
      <c r="CS57" s="20"/>
      <c r="CT57" s="21">
        <f t="shared" si="6"/>
        <v>0.7980154426708217</v>
      </c>
      <c r="CU57" s="20">
        <f t="shared" si="45"/>
        <v>3287205900</v>
      </c>
      <c r="CV57" s="20">
        <f t="shared" si="51"/>
        <v>0</v>
      </c>
      <c r="CW57" s="20">
        <f t="shared" si="51"/>
        <v>0</v>
      </c>
      <c r="CX57" s="20">
        <f t="shared" si="51"/>
        <v>0</v>
      </c>
      <c r="CY57" s="20">
        <f t="shared" si="51"/>
        <v>0</v>
      </c>
      <c r="CZ57" s="20">
        <f t="shared" si="51"/>
        <v>0</v>
      </c>
      <c r="DA57" s="20">
        <f t="shared" si="49"/>
        <v>0</v>
      </c>
      <c r="DB57" s="20">
        <f t="shared" si="49"/>
        <v>0</v>
      </c>
      <c r="DC57" s="20">
        <f t="shared" si="49"/>
        <v>0</v>
      </c>
      <c r="DD57" s="20">
        <f t="shared" si="49"/>
        <v>0</v>
      </c>
      <c r="DE57" s="20">
        <f t="shared" si="49"/>
        <v>0</v>
      </c>
      <c r="DF57" s="20">
        <f t="shared" si="49"/>
        <v>0</v>
      </c>
      <c r="DG57" s="20">
        <f t="shared" si="49"/>
        <v>0</v>
      </c>
      <c r="DH57" s="20">
        <f t="shared" si="49"/>
        <v>0</v>
      </c>
      <c r="DI57" s="20">
        <f t="shared" si="49"/>
        <v>0</v>
      </c>
      <c r="DJ57" s="20">
        <f t="shared" si="49"/>
        <v>3287205900</v>
      </c>
      <c r="DK57" s="20">
        <f t="shared" si="49"/>
        <v>0</v>
      </c>
      <c r="DL57" s="20">
        <f t="shared" si="43"/>
        <v>0</v>
      </c>
      <c r="DM57" s="20">
        <f t="shared" si="43"/>
        <v>0</v>
      </c>
      <c r="DN57" s="20">
        <f t="shared" si="43"/>
        <v>0</v>
      </c>
      <c r="DO57" s="20">
        <f t="shared" si="43"/>
        <v>0</v>
      </c>
      <c r="DP57" s="20">
        <f t="shared" si="43"/>
        <v>0</v>
      </c>
      <c r="DR57" s="25">
        <f t="shared" si="35"/>
        <v>4119225925</v>
      </c>
      <c r="DS57" s="25">
        <f t="shared" si="36"/>
        <v>4119225925</v>
      </c>
      <c r="DT57" s="25">
        <f t="shared" si="10"/>
        <v>4119225925</v>
      </c>
    </row>
    <row r="58" spans="1:124" ht="32.25" customHeight="1" x14ac:dyDescent="0.25">
      <c r="A58" s="234"/>
      <c r="B58" s="235"/>
      <c r="C58" s="16" t="s">
        <v>183</v>
      </c>
      <c r="D58" s="17" t="s">
        <v>184</v>
      </c>
      <c r="E58" s="18">
        <v>410</v>
      </c>
      <c r="F58" s="19" t="s">
        <v>127</v>
      </c>
      <c r="G58" s="20">
        <f t="shared" si="37"/>
        <v>168000000</v>
      </c>
      <c r="H58" s="20"/>
      <c r="I58" s="20"/>
      <c r="J58" s="20"/>
      <c r="K58" s="20"/>
      <c r="L58" s="20"/>
      <c r="M58" s="20"/>
      <c r="N58" s="20">
        <v>150000000</v>
      </c>
      <c r="O58" s="20"/>
      <c r="P58" s="20"/>
      <c r="Q58" s="20"/>
      <c r="R58" s="20"/>
      <c r="S58" s="20"/>
      <c r="T58" s="20"/>
      <c r="U58" s="20"/>
      <c r="V58" s="20"/>
      <c r="W58" s="20"/>
      <c r="X58" s="20"/>
      <c r="Y58" s="20">
        <f>10000000+8000000</f>
        <v>18000000</v>
      </c>
      <c r="Z58" s="20"/>
      <c r="AA58" s="20"/>
      <c r="AB58" s="20"/>
      <c r="AC58" s="21">
        <f t="shared" si="47"/>
        <v>0.67269229761904759</v>
      </c>
      <c r="AD58" s="20">
        <f t="shared" si="38"/>
        <v>113012306</v>
      </c>
      <c r="AE58" s="20"/>
      <c r="AF58" s="20"/>
      <c r="AG58" s="20"/>
      <c r="AH58" s="20"/>
      <c r="AI58" s="20"/>
      <c r="AJ58" s="20"/>
      <c r="AK58" s="20">
        <f>+'[3]OCTUBRE 2018'!$P$2194</f>
        <v>104562739</v>
      </c>
      <c r="AL58" s="20"/>
      <c r="AM58" s="20"/>
      <c r="AN58" s="20"/>
      <c r="AO58" s="20"/>
      <c r="AP58" s="20"/>
      <c r="AQ58" s="20"/>
      <c r="AR58" s="20"/>
      <c r="AS58" s="20"/>
      <c r="AT58" s="20"/>
      <c r="AU58" s="20"/>
      <c r="AV58" s="20">
        <f>+'[3]OCTUBRE 2018'!$AA$2194</f>
        <v>8449567</v>
      </c>
      <c r="AW58" s="20"/>
      <c r="AX58" s="20"/>
      <c r="AY58" s="20"/>
      <c r="AZ58" s="21">
        <f t="shared" si="11"/>
        <v>0.32730770238095241</v>
      </c>
      <c r="BA58" s="20">
        <f t="shared" si="44"/>
        <v>54987694</v>
      </c>
      <c r="BB58" s="20">
        <f t="shared" si="50"/>
        <v>0</v>
      </c>
      <c r="BC58" s="20">
        <f t="shared" si="50"/>
        <v>0</v>
      </c>
      <c r="BD58" s="20">
        <f t="shared" si="50"/>
        <v>0</v>
      </c>
      <c r="BE58" s="20">
        <f t="shared" si="50"/>
        <v>0</v>
      </c>
      <c r="BF58" s="20">
        <f t="shared" si="50"/>
        <v>0</v>
      </c>
      <c r="BG58" s="20">
        <f t="shared" si="48"/>
        <v>0</v>
      </c>
      <c r="BH58" s="20">
        <f t="shared" si="48"/>
        <v>45437261</v>
      </c>
      <c r="BI58" s="20">
        <f t="shared" si="48"/>
        <v>0</v>
      </c>
      <c r="BJ58" s="20">
        <f t="shared" si="48"/>
        <v>0</v>
      </c>
      <c r="BK58" s="20">
        <f t="shared" si="48"/>
        <v>0</v>
      </c>
      <c r="BL58" s="20">
        <f t="shared" si="48"/>
        <v>0</v>
      </c>
      <c r="BM58" s="20">
        <f t="shared" si="48"/>
        <v>0</v>
      </c>
      <c r="BN58" s="20">
        <f t="shared" si="48"/>
        <v>0</v>
      </c>
      <c r="BO58" s="20">
        <f t="shared" si="48"/>
        <v>0</v>
      </c>
      <c r="BP58" s="20">
        <f t="shared" si="48"/>
        <v>0</v>
      </c>
      <c r="BQ58" s="20">
        <f t="shared" si="48"/>
        <v>0</v>
      </c>
      <c r="BR58" s="20">
        <f t="shared" si="40"/>
        <v>0</v>
      </c>
      <c r="BS58" s="20">
        <f t="shared" si="40"/>
        <v>9550433</v>
      </c>
      <c r="BT58" s="20">
        <f t="shared" si="40"/>
        <v>0</v>
      </c>
      <c r="BU58" s="20">
        <f t="shared" si="40"/>
        <v>0</v>
      </c>
      <c r="BV58" s="20">
        <f t="shared" si="40"/>
        <v>0</v>
      </c>
      <c r="BW58" s="21">
        <f t="shared" si="27"/>
        <v>0.21279504166666666</v>
      </c>
      <c r="BX58" s="20">
        <f t="shared" si="41"/>
        <v>35749567</v>
      </c>
      <c r="BY58" s="20"/>
      <c r="BZ58" s="20"/>
      <c r="CA58" s="20"/>
      <c r="CB58" s="20"/>
      <c r="CC58" s="20"/>
      <c r="CD58" s="20"/>
      <c r="CE58" s="20">
        <f>+'[3]OCTUBRE 2018'!$H$2198+'[3]OCTUBRE 2018'!$H$2204+'[3]OCTUBRE 2018'!$H$2211</f>
        <v>35300000</v>
      </c>
      <c r="CF58" s="20"/>
      <c r="CG58" s="20"/>
      <c r="CH58" s="20"/>
      <c r="CI58" s="20"/>
      <c r="CJ58" s="20"/>
      <c r="CK58" s="20"/>
      <c r="CL58" s="20"/>
      <c r="CM58" s="20"/>
      <c r="CN58" s="20"/>
      <c r="CO58" s="20"/>
      <c r="CP58" s="20">
        <f>+'[3]OCTUBRE 2018'!$H$2195+'[3]OCTUBRE 2018'!$H$2206+'[3]OCTUBRE 2018'!$H$2209</f>
        <v>449567</v>
      </c>
      <c r="CQ58" s="20"/>
      <c r="CR58" s="20"/>
      <c r="CS58" s="20"/>
      <c r="CT58" s="21">
        <f t="shared" si="6"/>
        <v>0.78720495833333337</v>
      </c>
      <c r="CU58" s="20">
        <f t="shared" si="45"/>
        <v>132250433</v>
      </c>
      <c r="CV58" s="20">
        <f t="shared" si="51"/>
        <v>0</v>
      </c>
      <c r="CW58" s="20">
        <f t="shared" si="51"/>
        <v>0</v>
      </c>
      <c r="CX58" s="20">
        <f t="shared" si="51"/>
        <v>0</v>
      </c>
      <c r="CY58" s="20">
        <f t="shared" si="51"/>
        <v>0</v>
      </c>
      <c r="CZ58" s="20">
        <f t="shared" si="51"/>
        <v>0</v>
      </c>
      <c r="DA58" s="20">
        <f t="shared" si="49"/>
        <v>0</v>
      </c>
      <c r="DB58" s="20">
        <f t="shared" si="49"/>
        <v>114700000</v>
      </c>
      <c r="DC58" s="20">
        <f t="shared" si="49"/>
        <v>0</v>
      </c>
      <c r="DD58" s="20">
        <f t="shared" si="49"/>
        <v>0</v>
      </c>
      <c r="DE58" s="20">
        <f t="shared" si="49"/>
        <v>0</v>
      </c>
      <c r="DF58" s="20">
        <f t="shared" si="49"/>
        <v>0</v>
      </c>
      <c r="DG58" s="20">
        <f t="shared" si="49"/>
        <v>0</v>
      </c>
      <c r="DH58" s="20">
        <f t="shared" si="49"/>
        <v>0</v>
      </c>
      <c r="DI58" s="20">
        <f t="shared" si="49"/>
        <v>0</v>
      </c>
      <c r="DJ58" s="20">
        <f t="shared" si="49"/>
        <v>0</v>
      </c>
      <c r="DK58" s="20">
        <f t="shared" si="49"/>
        <v>0</v>
      </c>
      <c r="DL58" s="20">
        <f t="shared" si="43"/>
        <v>0</v>
      </c>
      <c r="DM58" s="20">
        <f t="shared" si="43"/>
        <v>17550433</v>
      </c>
      <c r="DN58" s="20">
        <f t="shared" si="43"/>
        <v>0</v>
      </c>
      <c r="DO58" s="20">
        <f t="shared" si="43"/>
        <v>0</v>
      </c>
      <c r="DP58" s="20">
        <f t="shared" si="43"/>
        <v>0</v>
      </c>
      <c r="DR58" s="25">
        <f t="shared" si="35"/>
        <v>168000000</v>
      </c>
      <c r="DS58" s="25">
        <f t="shared" si="36"/>
        <v>168000000</v>
      </c>
      <c r="DT58" s="25">
        <f t="shared" si="10"/>
        <v>168000000</v>
      </c>
    </row>
    <row r="59" spans="1:124" ht="74.25" customHeight="1" x14ac:dyDescent="0.25">
      <c r="A59" s="53"/>
      <c r="B59" s="232" t="s">
        <v>185</v>
      </c>
      <c r="C59" s="16" t="s">
        <v>186</v>
      </c>
      <c r="D59" s="27" t="s">
        <v>187</v>
      </c>
      <c r="E59" s="18">
        <v>410</v>
      </c>
      <c r="F59" s="19" t="s">
        <v>127</v>
      </c>
      <c r="G59" s="20">
        <f t="shared" si="37"/>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7"/>
        <v>1</v>
      </c>
      <c r="AD59" s="20">
        <f t="shared" si="38"/>
        <v>5000000</v>
      </c>
      <c r="AE59" s="20"/>
      <c r="AF59" s="20">
        <f>+'[4]JULIO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1"/>
        <v>0</v>
      </c>
      <c r="BA59" s="20">
        <f t="shared" si="44"/>
        <v>0</v>
      </c>
      <c r="BB59" s="20">
        <f t="shared" si="50"/>
        <v>0</v>
      </c>
      <c r="BC59" s="20">
        <f t="shared" si="50"/>
        <v>0</v>
      </c>
      <c r="BD59" s="20">
        <f t="shared" si="50"/>
        <v>0</v>
      </c>
      <c r="BE59" s="20">
        <f t="shared" si="50"/>
        <v>0</v>
      </c>
      <c r="BF59" s="20">
        <f t="shared" si="50"/>
        <v>0</v>
      </c>
      <c r="BG59" s="20">
        <f t="shared" si="48"/>
        <v>0</v>
      </c>
      <c r="BH59" s="20">
        <f t="shared" si="48"/>
        <v>0</v>
      </c>
      <c r="BI59" s="20">
        <f t="shared" si="48"/>
        <v>0</v>
      </c>
      <c r="BJ59" s="20">
        <f t="shared" si="48"/>
        <v>0</v>
      </c>
      <c r="BK59" s="20">
        <f t="shared" si="48"/>
        <v>0</v>
      </c>
      <c r="BL59" s="20">
        <f t="shared" si="48"/>
        <v>0</v>
      </c>
      <c r="BM59" s="20">
        <f t="shared" si="48"/>
        <v>0</v>
      </c>
      <c r="BN59" s="20">
        <f t="shared" si="48"/>
        <v>0</v>
      </c>
      <c r="BO59" s="20">
        <f t="shared" si="48"/>
        <v>0</v>
      </c>
      <c r="BP59" s="20">
        <f t="shared" si="48"/>
        <v>0</v>
      </c>
      <c r="BQ59" s="20">
        <f t="shared" si="48"/>
        <v>0</v>
      </c>
      <c r="BR59" s="20">
        <f t="shared" si="40"/>
        <v>0</v>
      </c>
      <c r="BS59" s="20">
        <f t="shared" si="40"/>
        <v>0</v>
      </c>
      <c r="BT59" s="20">
        <f t="shared" si="40"/>
        <v>0</v>
      </c>
      <c r="BU59" s="20">
        <f t="shared" si="40"/>
        <v>0</v>
      </c>
      <c r="BV59" s="20">
        <f t="shared" si="40"/>
        <v>0</v>
      </c>
      <c r="BW59" s="21">
        <f t="shared" si="27"/>
        <v>1</v>
      </c>
      <c r="BX59" s="20">
        <f t="shared" si="41"/>
        <v>5000000</v>
      </c>
      <c r="BY59" s="20"/>
      <c r="BZ59" s="20">
        <f>+'[2]AGOSTO 2018'!$H$1775</f>
        <v>5000000</v>
      </c>
      <c r="CA59" s="20"/>
      <c r="CB59" s="20"/>
      <c r="CC59" s="20"/>
      <c r="CD59" s="20"/>
      <c r="CE59" s="20"/>
      <c r="CF59" s="20"/>
      <c r="CG59" s="20"/>
      <c r="CH59" s="20"/>
      <c r="CI59" s="20"/>
      <c r="CJ59" s="20"/>
      <c r="CK59" s="20"/>
      <c r="CL59" s="20"/>
      <c r="CM59" s="20"/>
      <c r="CN59" s="20"/>
      <c r="CO59" s="20"/>
      <c r="CP59" s="20"/>
      <c r="CQ59" s="20"/>
      <c r="CR59" s="20"/>
      <c r="CS59" s="20"/>
      <c r="CT59" s="21">
        <f t="shared" si="6"/>
        <v>0</v>
      </c>
      <c r="CU59" s="20">
        <f t="shared" si="45"/>
        <v>0</v>
      </c>
      <c r="CV59" s="20">
        <f t="shared" si="51"/>
        <v>0</v>
      </c>
      <c r="CW59" s="20">
        <f t="shared" si="51"/>
        <v>0</v>
      </c>
      <c r="CX59" s="20">
        <f t="shared" si="51"/>
        <v>0</v>
      </c>
      <c r="CY59" s="20">
        <f t="shared" si="51"/>
        <v>0</v>
      </c>
      <c r="CZ59" s="20">
        <f t="shared" si="51"/>
        <v>0</v>
      </c>
      <c r="DA59" s="20">
        <f t="shared" si="49"/>
        <v>0</v>
      </c>
      <c r="DB59" s="20">
        <f t="shared" si="49"/>
        <v>0</v>
      </c>
      <c r="DC59" s="20">
        <f t="shared" si="49"/>
        <v>0</v>
      </c>
      <c r="DD59" s="20">
        <f t="shared" si="49"/>
        <v>0</v>
      </c>
      <c r="DE59" s="20">
        <f t="shared" si="49"/>
        <v>0</v>
      </c>
      <c r="DF59" s="20">
        <f t="shared" si="49"/>
        <v>0</v>
      </c>
      <c r="DG59" s="20">
        <f t="shared" si="49"/>
        <v>0</v>
      </c>
      <c r="DH59" s="20">
        <f t="shared" si="49"/>
        <v>0</v>
      </c>
      <c r="DI59" s="20">
        <f t="shared" si="49"/>
        <v>0</v>
      </c>
      <c r="DJ59" s="20">
        <f t="shared" si="49"/>
        <v>0</v>
      </c>
      <c r="DK59" s="20">
        <f t="shared" si="49"/>
        <v>0</v>
      </c>
      <c r="DL59" s="20">
        <f t="shared" si="43"/>
        <v>0</v>
      </c>
      <c r="DM59" s="20">
        <f t="shared" si="43"/>
        <v>0</v>
      </c>
      <c r="DN59" s="20">
        <f t="shared" si="43"/>
        <v>0</v>
      </c>
      <c r="DO59" s="20">
        <f t="shared" si="43"/>
        <v>0</v>
      </c>
      <c r="DP59" s="20">
        <f t="shared" si="43"/>
        <v>0</v>
      </c>
      <c r="DR59" s="25">
        <f t="shared" si="35"/>
        <v>5000000</v>
      </c>
      <c r="DS59" s="25">
        <f t="shared" si="36"/>
        <v>5000000</v>
      </c>
      <c r="DT59" s="25">
        <f t="shared" si="10"/>
        <v>5000000</v>
      </c>
    </row>
    <row r="60" spans="1:124" ht="22.5" customHeight="1" x14ac:dyDescent="0.25">
      <c r="A60" s="53"/>
      <c r="B60" s="232"/>
      <c r="C60" s="16" t="s">
        <v>188</v>
      </c>
      <c r="D60" s="27" t="s">
        <v>189</v>
      </c>
      <c r="E60" s="18">
        <v>410</v>
      </c>
      <c r="F60" s="19" t="s">
        <v>127</v>
      </c>
      <c r="G60" s="20">
        <f t="shared" si="37"/>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7"/>
        <v>0.94501999999999997</v>
      </c>
      <c r="AD60" s="20">
        <f t="shared" si="38"/>
        <v>18900400</v>
      </c>
      <c r="AE60" s="20"/>
      <c r="AF60" s="20"/>
      <c r="AG60" s="20"/>
      <c r="AH60" s="20"/>
      <c r="AI60" s="20"/>
      <c r="AJ60" s="20"/>
      <c r="AK60" s="20"/>
      <c r="AL60" s="20"/>
      <c r="AM60" s="20"/>
      <c r="AN60" s="20"/>
      <c r="AO60" s="20"/>
      <c r="AP60" s="20"/>
      <c r="AQ60" s="20"/>
      <c r="AR60" s="20"/>
      <c r="AS60" s="20"/>
      <c r="AT60" s="20"/>
      <c r="AU60" s="20"/>
      <c r="AV60" s="20">
        <f>+'[4]JULIO 2018'!$AA$1540</f>
        <v>18900400</v>
      </c>
      <c r="AW60" s="20"/>
      <c r="AX60" s="20"/>
      <c r="AY60" s="20"/>
      <c r="AZ60" s="21">
        <f t="shared" si="11"/>
        <v>5.4980000000000029E-2</v>
      </c>
      <c r="BA60" s="20">
        <f t="shared" si="44"/>
        <v>1099600</v>
      </c>
      <c r="BB60" s="20">
        <f t="shared" si="50"/>
        <v>0</v>
      </c>
      <c r="BC60" s="20">
        <f t="shared" si="50"/>
        <v>0</v>
      </c>
      <c r="BD60" s="20">
        <f t="shared" si="50"/>
        <v>0</v>
      </c>
      <c r="BE60" s="20">
        <f t="shared" si="50"/>
        <v>0</v>
      </c>
      <c r="BF60" s="20">
        <f t="shared" si="50"/>
        <v>0</v>
      </c>
      <c r="BG60" s="20">
        <f t="shared" si="48"/>
        <v>0</v>
      </c>
      <c r="BH60" s="20">
        <f t="shared" si="48"/>
        <v>0</v>
      </c>
      <c r="BI60" s="20">
        <f t="shared" si="48"/>
        <v>0</v>
      </c>
      <c r="BJ60" s="20">
        <f t="shared" si="48"/>
        <v>0</v>
      </c>
      <c r="BK60" s="20">
        <f t="shared" si="48"/>
        <v>0</v>
      </c>
      <c r="BL60" s="20">
        <f t="shared" si="48"/>
        <v>0</v>
      </c>
      <c r="BM60" s="20">
        <f t="shared" si="48"/>
        <v>0</v>
      </c>
      <c r="BN60" s="20">
        <f t="shared" si="48"/>
        <v>0</v>
      </c>
      <c r="BO60" s="20">
        <f t="shared" si="48"/>
        <v>0</v>
      </c>
      <c r="BP60" s="20">
        <f t="shared" si="48"/>
        <v>0</v>
      </c>
      <c r="BQ60" s="20">
        <f t="shared" si="48"/>
        <v>0</v>
      </c>
      <c r="BR60" s="20">
        <f t="shared" si="40"/>
        <v>0</v>
      </c>
      <c r="BS60" s="20">
        <f t="shared" si="40"/>
        <v>1099600</v>
      </c>
      <c r="BT60" s="20">
        <f t="shared" si="40"/>
        <v>0</v>
      </c>
      <c r="BU60" s="20">
        <f t="shared" si="40"/>
        <v>0</v>
      </c>
      <c r="BV60" s="20">
        <f t="shared" si="40"/>
        <v>0</v>
      </c>
      <c r="BW60" s="21">
        <f t="shared" si="27"/>
        <v>0.94501999999999997</v>
      </c>
      <c r="BX60" s="20">
        <f t="shared" si="41"/>
        <v>18900400</v>
      </c>
      <c r="BY60" s="20"/>
      <c r="BZ60" s="20"/>
      <c r="CA60" s="20"/>
      <c r="CB60" s="20"/>
      <c r="CC60" s="20"/>
      <c r="CD60" s="20"/>
      <c r="CE60" s="20"/>
      <c r="CF60" s="20"/>
      <c r="CG60" s="20"/>
      <c r="CH60" s="20"/>
      <c r="CI60" s="20"/>
      <c r="CJ60" s="20"/>
      <c r="CK60" s="20"/>
      <c r="CL60" s="20"/>
      <c r="CM60" s="20"/>
      <c r="CN60" s="20"/>
      <c r="CO60" s="20"/>
      <c r="CP60" s="20">
        <f>+'[2]AGOSTO 2018'!$H$1781</f>
        <v>18900400</v>
      </c>
      <c r="CQ60" s="20"/>
      <c r="CR60" s="20"/>
      <c r="CS60" s="20"/>
      <c r="CT60" s="21">
        <f t="shared" si="6"/>
        <v>5.4980000000000029E-2</v>
      </c>
      <c r="CU60" s="20">
        <f t="shared" si="45"/>
        <v>1099600</v>
      </c>
      <c r="CV60" s="20">
        <f t="shared" si="51"/>
        <v>0</v>
      </c>
      <c r="CW60" s="20">
        <f t="shared" si="51"/>
        <v>0</v>
      </c>
      <c r="CX60" s="20">
        <f t="shared" si="51"/>
        <v>0</v>
      </c>
      <c r="CY60" s="20">
        <f t="shared" si="51"/>
        <v>0</v>
      </c>
      <c r="CZ60" s="20">
        <f t="shared" si="51"/>
        <v>0</v>
      </c>
      <c r="DA60" s="20">
        <f t="shared" si="49"/>
        <v>0</v>
      </c>
      <c r="DB60" s="20">
        <f t="shared" si="49"/>
        <v>0</v>
      </c>
      <c r="DC60" s="20">
        <f t="shared" si="49"/>
        <v>0</v>
      </c>
      <c r="DD60" s="20">
        <f t="shared" si="49"/>
        <v>0</v>
      </c>
      <c r="DE60" s="20">
        <f t="shared" si="49"/>
        <v>0</v>
      </c>
      <c r="DF60" s="20">
        <f t="shared" si="49"/>
        <v>0</v>
      </c>
      <c r="DG60" s="20">
        <f t="shared" si="49"/>
        <v>0</v>
      </c>
      <c r="DH60" s="20">
        <f t="shared" si="49"/>
        <v>0</v>
      </c>
      <c r="DI60" s="20">
        <f t="shared" si="49"/>
        <v>0</v>
      </c>
      <c r="DJ60" s="20">
        <f t="shared" si="49"/>
        <v>0</v>
      </c>
      <c r="DK60" s="20">
        <f t="shared" si="49"/>
        <v>0</v>
      </c>
      <c r="DL60" s="20">
        <f t="shared" si="43"/>
        <v>0</v>
      </c>
      <c r="DM60" s="20">
        <f t="shared" si="43"/>
        <v>1099600</v>
      </c>
      <c r="DN60" s="20">
        <f t="shared" si="43"/>
        <v>0</v>
      </c>
      <c r="DO60" s="20">
        <f t="shared" si="43"/>
        <v>0</v>
      </c>
      <c r="DP60" s="20">
        <f t="shared" si="43"/>
        <v>0</v>
      </c>
      <c r="DR60" s="25">
        <f t="shared" si="35"/>
        <v>20000000</v>
      </c>
      <c r="DS60" s="25">
        <f t="shared" si="36"/>
        <v>20000000</v>
      </c>
      <c r="DT60" s="25">
        <f t="shared" si="10"/>
        <v>20000000</v>
      </c>
    </row>
    <row r="61" spans="1:124" ht="75" customHeight="1" x14ac:dyDescent="0.25">
      <c r="A61" s="53"/>
      <c r="B61" s="51" t="s">
        <v>190</v>
      </c>
      <c r="C61" s="16" t="s">
        <v>191</v>
      </c>
      <c r="D61" s="27" t="s">
        <v>192</v>
      </c>
      <c r="E61" s="18">
        <v>410</v>
      </c>
      <c r="F61" s="19" t="s">
        <v>127</v>
      </c>
      <c r="G61" s="20">
        <f t="shared" si="37"/>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38"/>
        <v>2000000</v>
      </c>
      <c r="AE61" s="20"/>
      <c r="AF61" s="20">
        <f>+'[4]JULIO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1"/>
        <v>0</v>
      </c>
      <c r="BA61" s="20">
        <f t="shared" si="44"/>
        <v>0</v>
      </c>
      <c r="BB61" s="20">
        <f t="shared" si="50"/>
        <v>0</v>
      </c>
      <c r="BC61" s="20">
        <f t="shared" si="50"/>
        <v>0</v>
      </c>
      <c r="BD61" s="20">
        <f t="shared" si="50"/>
        <v>0</v>
      </c>
      <c r="BE61" s="20">
        <f t="shared" si="50"/>
        <v>0</v>
      </c>
      <c r="BF61" s="20">
        <f t="shared" si="50"/>
        <v>0</v>
      </c>
      <c r="BG61" s="20">
        <f t="shared" si="48"/>
        <v>0</v>
      </c>
      <c r="BH61" s="20">
        <f t="shared" si="48"/>
        <v>0</v>
      </c>
      <c r="BI61" s="20">
        <f t="shared" si="48"/>
        <v>0</v>
      </c>
      <c r="BJ61" s="20">
        <f t="shared" si="48"/>
        <v>0</v>
      </c>
      <c r="BK61" s="20">
        <f t="shared" si="48"/>
        <v>0</v>
      </c>
      <c r="BL61" s="20">
        <f t="shared" si="48"/>
        <v>0</v>
      </c>
      <c r="BM61" s="20">
        <f t="shared" si="48"/>
        <v>0</v>
      </c>
      <c r="BN61" s="20">
        <f t="shared" si="48"/>
        <v>0</v>
      </c>
      <c r="BO61" s="20">
        <f t="shared" si="48"/>
        <v>0</v>
      </c>
      <c r="BP61" s="20">
        <f t="shared" si="48"/>
        <v>0</v>
      </c>
      <c r="BQ61" s="20">
        <f t="shared" si="48"/>
        <v>0</v>
      </c>
      <c r="BR61" s="20">
        <f t="shared" si="40"/>
        <v>0</v>
      </c>
      <c r="BS61" s="20">
        <f t="shared" si="40"/>
        <v>0</v>
      </c>
      <c r="BT61" s="20">
        <f t="shared" si="40"/>
        <v>0</v>
      </c>
      <c r="BU61" s="20">
        <f t="shared" si="40"/>
        <v>0</v>
      </c>
      <c r="BV61" s="20">
        <f t="shared" si="40"/>
        <v>0</v>
      </c>
      <c r="BW61" s="21">
        <f>+BX61/G61</f>
        <v>1</v>
      </c>
      <c r="BX61" s="20">
        <f t="shared" si="41"/>
        <v>2000000</v>
      </c>
      <c r="BY61" s="20"/>
      <c r="BZ61" s="20">
        <f>+'[4]JULIO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45"/>
        <v>0</v>
      </c>
      <c r="CV61" s="20">
        <f t="shared" si="51"/>
        <v>0</v>
      </c>
      <c r="CW61" s="20">
        <f t="shared" si="51"/>
        <v>0</v>
      </c>
      <c r="CX61" s="20">
        <f t="shared" si="51"/>
        <v>0</v>
      </c>
      <c r="CY61" s="20">
        <f t="shared" si="51"/>
        <v>0</v>
      </c>
      <c r="CZ61" s="20">
        <f t="shared" si="51"/>
        <v>0</v>
      </c>
      <c r="DA61" s="20">
        <f t="shared" si="49"/>
        <v>0</v>
      </c>
      <c r="DB61" s="20">
        <f t="shared" si="49"/>
        <v>0</v>
      </c>
      <c r="DC61" s="20">
        <f t="shared" si="49"/>
        <v>0</v>
      </c>
      <c r="DD61" s="20">
        <f t="shared" si="49"/>
        <v>0</v>
      </c>
      <c r="DE61" s="20">
        <f t="shared" si="49"/>
        <v>0</v>
      </c>
      <c r="DF61" s="20">
        <f t="shared" si="49"/>
        <v>0</v>
      </c>
      <c r="DG61" s="20">
        <f t="shared" si="49"/>
        <v>0</v>
      </c>
      <c r="DH61" s="20">
        <f t="shared" si="49"/>
        <v>0</v>
      </c>
      <c r="DI61" s="20">
        <f t="shared" si="49"/>
        <v>0</v>
      </c>
      <c r="DJ61" s="20">
        <f t="shared" si="49"/>
        <v>0</v>
      </c>
      <c r="DK61" s="20">
        <f t="shared" si="49"/>
        <v>0</v>
      </c>
      <c r="DL61" s="20">
        <f t="shared" si="43"/>
        <v>0</v>
      </c>
      <c r="DM61" s="20">
        <f t="shared" si="43"/>
        <v>0</v>
      </c>
      <c r="DN61" s="20">
        <f t="shared" si="43"/>
        <v>0</v>
      </c>
      <c r="DO61" s="20">
        <f t="shared" si="43"/>
        <v>0</v>
      </c>
      <c r="DP61" s="20">
        <f t="shared" si="43"/>
        <v>0</v>
      </c>
      <c r="DR61" s="25">
        <f>+G61</f>
        <v>2000000</v>
      </c>
      <c r="DS61" s="25">
        <f t="shared" si="36"/>
        <v>2000000</v>
      </c>
      <c r="DT61" s="25">
        <f t="shared" si="10"/>
        <v>2000000</v>
      </c>
    </row>
    <row r="62" spans="1:124" ht="31.5" customHeight="1" x14ac:dyDescent="0.25">
      <c r="A62" s="234"/>
      <c r="B62" s="233" t="s">
        <v>193</v>
      </c>
      <c r="C62" s="16" t="s">
        <v>194</v>
      </c>
      <c r="D62" s="27" t="s">
        <v>195</v>
      </c>
      <c r="E62" s="18">
        <v>410</v>
      </c>
      <c r="F62" s="19" t="s">
        <v>127</v>
      </c>
      <c r="G62" s="20">
        <f t="shared" si="37"/>
        <v>80891438</v>
      </c>
      <c r="H62" s="20"/>
      <c r="I62" s="20">
        <v>52000000</v>
      </c>
      <c r="J62" s="20"/>
      <c r="K62" s="20"/>
      <c r="L62" s="20"/>
      <c r="M62" s="30"/>
      <c r="N62" s="20">
        <v>20000000</v>
      </c>
      <c r="O62" s="30"/>
      <c r="P62" s="30"/>
      <c r="Q62" s="20"/>
      <c r="R62" s="20"/>
      <c r="S62" s="20"/>
      <c r="T62" s="20"/>
      <c r="U62" s="20"/>
      <c r="V62" s="20"/>
      <c r="W62" s="20">
        <v>8891438</v>
      </c>
      <c r="X62" s="20"/>
      <c r="Y62" s="20"/>
      <c r="Z62" s="20"/>
      <c r="AA62" s="20"/>
      <c r="AB62" s="20"/>
      <c r="AC62" s="21">
        <f>+AD62/G62</f>
        <v>0.85056589054579546</v>
      </c>
      <c r="AD62" s="20">
        <f t="shared" si="38"/>
        <v>68803498</v>
      </c>
      <c r="AE62" s="20"/>
      <c r="AF62" s="20">
        <f>+'[3]OCTUBRE 2018'!$K$2243</f>
        <v>41925233</v>
      </c>
      <c r="AG62" s="20"/>
      <c r="AH62" s="20"/>
      <c r="AI62" s="20"/>
      <c r="AJ62" s="20"/>
      <c r="AK62" s="20">
        <f>+'[3]OCTUBRE 2018'!$P$2243</f>
        <v>19886363</v>
      </c>
      <c r="AL62" s="20"/>
      <c r="AM62" s="20"/>
      <c r="AN62" s="20"/>
      <c r="AO62" s="20"/>
      <c r="AP62" s="20"/>
      <c r="AQ62" s="20"/>
      <c r="AR62" s="20"/>
      <c r="AS62" s="20"/>
      <c r="AT62" s="20">
        <f>+'[3]OCTUBRE 2018'!$Y$2243</f>
        <v>6991902</v>
      </c>
      <c r="AU62" s="20"/>
      <c r="AV62" s="20"/>
      <c r="AW62" s="20"/>
      <c r="AX62" s="20"/>
      <c r="AY62" s="20"/>
      <c r="AZ62" s="21">
        <f t="shared" si="11"/>
        <v>0.14943410945420454</v>
      </c>
      <c r="BA62" s="20">
        <f t="shared" si="44"/>
        <v>12087940</v>
      </c>
      <c r="BB62" s="20">
        <f t="shared" si="50"/>
        <v>0</v>
      </c>
      <c r="BC62" s="20">
        <f t="shared" si="50"/>
        <v>10074767</v>
      </c>
      <c r="BD62" s="20">
        <f t="shared" si="50"/>
        <v>0</v>
      </c>
      <c r="BE62" s="20">
        <f t="shared" si="50"/>
        <v>0</v>
      </c>
      <c r="BF62" s="20">
        <f t="shared" si="50"/>
        <v>0</v>
      </c>
      <c r="BG62" s="20">
        <f t="shared" si="48"/>
        <v>0</v>
      </c>
      <c r="BH62" s="20">
        <f t="shared" si="48"/>
        <v>113637</v>
      </c>
      <c r="BI62" s="20">
        <f t="shared" si="48"/>
        <v>0</v>
      </c>
      <c r="BJ62" s="20">
        <f t="shared" si="48"/>
        <v>0</v>
      </c>
      <c r="BK62" s="20">
        <f t="shared" si="48"/>
        <v>0</v>
      </c>
      <c r="BL62" s="20">
        <f t="shared" si="48"/>
        <v>0</v>
      </c>
      <c r="BM62" s="20">
        <f t="shared" si="48"/>
        <v>0</v>
      </c>
      <c r="BN62" s="20">
        <f t="shared" si="48"/>
        <v>0</v>
      </c>
      <c r="BO62" s="20">
        <f t="shared" si="48"/>
        <v>0</v>
      </c>
      <c r="BP62" s="20">
        <f t="shared" si="48"/>
        <v>0</v>
      </c>
      <c r="BQ62" s="20">
        <f t="shared" si="48"/>
        <v>1899536</v>
      </c>
      <c r="BR62" s="20">
        <f t="shared" si="40"/>
        <v>0</v>
      </c>
      <c r="BS62" s="20">
        <f t="shared" si="40"/>
        <v>0</v>
      </c>
      <c r="BT62" s="20">
        <f t="shared" si="40"/>
        <v>0</v>
      </c>
      <c r="BU62" s="20">
        <f t="shared" si="40"/>
        <v>0</v>
      </c>
      <c r="BV62" s="20">
        <f t="shared" si="40"/>
        <v>0</v>
      </c>
      <c r="BW62" s="21">
        <f>+BX62/G62</f>
        <v>0.72209862309531447</v>
      </c>
      <c r="BX62" s="20">
        <f t="shared" si="41"/>
        <v>58411596</v>
      </c>
      <c r="BY62" s="20"/>
      <c r="BZ62" s="20">
        <f>+'[6]SEPTIEMBRE 2018'!$H$1964+'[6]SEPTIEMBRE 2018'!$H$1966+'[6]SEPTIEMBRE 2018'!$H$1968+'[6]SEPTIEMBRE 2018'!$H$1970+'[6]SEPTIEMBRE 2018'!$H$1972+'[6]SEPTIEMBRE 2018'!$H$1973+'[6]SEPTIEMBRE 2018'!$H$1975+'[6]SEPTIEMBRE 2018'!$H$1977+'[6]SEPTIEMBRE 2018'!$H$1979+'[6]SEPTIEMBRE 2018'!$H$1984+'[6]SEPTIEMBRE 2018'!$H$1989+'[6]SEPTIEMBRE 2018'!$H$1992+'[6]SEPTIEMBRE 2018'!$H$1993</f>
        <v>38525233</v>
      </c>
      <c r="CA62" s="20"/>
      <c r="CB62" s="20"/>
      <c r="CC62" s="20"/>
      <c r="CD62" s="20"/>
      <c r="CE62" s="20">
        <f>+'[4]JULIO 2018'!$H$1575</f>
        <v>19886363</v>
      </c>
      <c r="CF62" s="20"/>
      <c r="CG62" s="20"/>
      <c r="CH62" s="20"/>
      <c r="CI62" s="20"/>
      <c r="CJ62" s="20"/>
      <c r="CK62" s="20"/>
      <c r="CL62" s="20"/>
      <c r="CM62" s="20"/>
      <c r="CN62" s="20"/>
      <c r="CO62" s="20"/>
      <c r="CP62" s="20"/>
      <c r="CQ62" s="20"/>
      <c r="CR62" s="20"/>
      <c r="CS62" s="20"/>
      <c r="CT62" s="21">
        <f t="shared" si="6"/>
        <v>0.27790137690468553</v>
      </c>
      <c r="CU62" s="20">
        <f t="shared" si="45"/>
        <v>22479842</v>
      </c>
      <c r="CV62" s="20">
        <f t="shared" si="51"/>
        <v>0</v>
      </c>
      <c r="CW62" s="20">
        <f t="shared" si="51"/>
        <v>13474767</v>
      </c>
      <c r="CX62" s="20">
        <f t="shared" si="51"/>
        <v>0</v>
      </c>
      <c r="CY62" s="20">
        <f t="shared" si="51"/>
        <v>0</v>
      </c>
      <c r="CZ62" s="20">
        <f t="shared" si="51"/>
        <v>0</v>
      </c>
      <c r="DA62" s="20">
        <f t="shared" si="49"/>
        <v>0</v>
      </c>
      <c r="DB62" s="20">
        <f t="shared" si="49"/>
        <v>113637</v>
      </c>
      <c r="DC62" s="20">
        <f t="shared" si="49"/>
        <v>0</v>
      </c>
      <c r="DD62" s="20">
        <f t="shared" si="49"/>
        <v>0</v>
      </c>
      <c r="DE62" s="20">
        <f t="shared" si="49"/>
        <v>0</v>
      </c>
      <c r="DF62" s="20">
        <f t="shared" si="49"/>
        <v>0</v>
      </c>
      <c r="DG62" s="20">
        <f t="shared" si="49"/>
        <v>0</v>
      </c>
      <c r="DH62" s="20">
        <f t="shared" si="49"/>
        <v>0</v>
      </c>
      <c r="DI62" s="20">
        <f t="shared" si="49"/>
        <v>0</v>
      </c>
      <c r="DJ62" s="20">
        <f t="shared" si="49"/>
        <v>0</v>
      </c>
      <c r="DK62" s="20">
        <f t="shared" si="49"/>
        <v>8891438</v>
      </c>
      <c r="DL62" s="20">
        <f t="shared" si="43"/>
        <v>0</v>
      </c>
      <c r="DM62" s="20">
        <f t="shared" si="43"/>
        <v>0</v>
      </c>
      <c r="DN62" s="20">
        <f t="shared" si="43"/>
        <v>0</v>
      </c>
      <c r="DO62" s="20">
        <f t="shared" si="43"/>
        <v>0</v>
      </c>
      <c r="DP62" s="20">
        <f t="shared" si="43"/>
        <v>0</v>
      </c>
      <c r="DQ62" s="42"/>
      <c r="DR62" s="25">
        <f>+G62</f>
        <v>80891438</v>
      </c>
      <c r="DS62" s="25">
        <f t="shared" si="36"/>
        <v>80891438</v>
      </c>
      <c r="DT62" s="25">
        <f t="shared" si="10"/>
        <v>80891438</v>
      </c>
    </row>
    <row r="63" spans="1:124" ht="31.5" customHeight="1" x14ac:dyDescent="0.25">
      <c r="A63" s="234"/>
      <c r="B63" s="233"/>
      <c r="C63" s="16" t="s">
        <v>196</v>
      </c>
      <c r="D63" s="27" t="s">
        <v>197</v>
      </c>
      <c r="E63" s="18">
        <v>410</v>
      </c>
      <c r="F63" s="19" t="s">
        <v>127</v>
      </c>
      <c r="G63" s="20">
        <f t="shared" si="37"/>
        <v>44378236</v>
      </c>
      <c r="H63" s="20"/>
      <c r="I63" s="20"/>
      <c r="J63" s="20">
        <v>8891438</v>
      </c>
      <c r="K63" s="20"/>
      <c r="L63" s="20"/>
      <c r="M63" s="30"/>
      <c r="N63" s="20"/>
      <c r="O63" s="30"/>
      <c r="P63" s="30"/>
      <c r="Q63" s="20"/>
      <c r="R63" s="20"/>
      <c r="S63" s="20"/>
      <c r="T63" s="20"/>
      <c r="U63" s="20"/>
      <c r="V63" s="20"/>
      <c r="W63" s="20">
        <f>44378236-8891438</f>
        <v>35486798</v>
      </c>
      <c r="X63" s="20"/>
      <c r="Y63" s="20"/>
      <c r="Z63" s="20"/>
      <c r="AA63" s="20"/>
      <c r="AB63" s="20"/>
      <c r="AC63" s="21">
        <f>+AD63/G63</f>
        <v>0</v>
      </c>
      <c r="AD63" s="20">
        <f t="shared" si="38"/>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1"/>
        <v>1</v>
      </c>
      <c r="BA63" s="20">
        <f t="shared" si="44"/>
        <v>44378236</v>
      </c>
      <c r="BB63" s="20">
        <f t="shared" si="50"/>
        <v>0</v>
      </c>
      <c r="BC63" s="20">
        <f t="shared" si="50"/>
        <v>0</v>
      </c>
      <c r="BD63" s="20">
        <f t="shared" si="50"/>
        <v>8891438</v>
      </c>
      <c r="BE63" s="20">
        <f t="shared" si="50"/>
        <v>0</v>
      </c>
      <c r="BF63" s="20">
        <f t="shared" si="50"/>
        <v>0</v>
      </c>
      <c r="BG63" s="20">
        <f t="shared" si="48"/>
        <v>0</v>
      </c>
      <c r="BH63" s="20">
        <f t="shared" si="48"/>
        <v>0</v>
      </c>
      <c r="BI63" s="20">
        <f t="shared" si="48"/>
        <v>0</v>
      </c>
      <c r="BJ63" s="20">
        <f t="shared" si="48"/>
        <v>0</v>
      </c>
      <c r="BK63" s="20">
        <f t="shared" si="48"/>
        <v>0</v>
      </c>
      <c r="BL63" s="20">
        <f t="shared" si="48"/>
        <v>0</v>
      </c>
      <c r="BM63" s="20">
        <f t="shared" si="48"/>
        <v>0</v>
      </c>
      <c r="BN63" s="20">
        <f t="shared" si="48"/>
        <v>0</v>
      </c>
      <c r="BO63" s="20">
        <f t="shared" si="48"/>
        <v>0</v>
      </c>
      <c r="BP63" s="20">
        <f t="shared" si="48"/>
        <v>0</v>
      </c>
      <c r="BQ63" s="20">
        <f t="shared" si="48"/>
        <v>35486798</v>
      </c>
      <c r="BR63" s="20">
        <f t="shared" si="40"/>
        <v>0</v>
      </c>
      <c r="BS63" s="20">
        <f t="shared" si="40"/>
        <v>0</v>
      </c>
      <c r="BT63" s="20">
        <f t="shared" si="40"/>
        <v>0</v>
      </c>
      <c r="BU63" s="20">
        <f t="shared" si="40"/>
        <v>0</v>
      </c>
      <c r="BV63" s="20">
        <f t="shared" si="40"/>
        <v>0</v>
      </c>
      <c r="BW63" s="21">
        <f>+BX63/G63</f>
        <v>0</v>
      </c>
      <c r="BX63" s="20">
        <f t="shared" si="41"/>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45"/>
        <v>44378236</v>
      </c>
      <c r="CV63" s="20">
        <f t="shared" si="51"/>
        <v>0</v>
      </c>
      <c r="CW63" s="20">
        <f t="shared" si="51"/>
        <v>0</v>
      </c>
      <c r="CX63" s="20">
        <f t="shared" si="51"/>
        <v>8891438</v>
      </c>
      <c r="CY63" s="20">
        <f t="shared" si="51"/>
        <v>0</v>
      </c>
      <c r="CZ63" s="20">
        <f t="shared" si="51"/>
        <v>0</v>
      </c>
      <c r="DA63" s="20">
        <f t="shared" si="49"/>
        <v>0</v>
      </c>
      <c r="DB63" s="20">
        <f t="shared" si="49"/>
        <v>0</v>
      </c>
      <c r="DC63" s="20">
        <f t="shared" si="49"/>
        <v>0</v>
      </c>
      <c r="DD63" s="20">
        <f t="shared" si="49"/>
        <v>0</v>
      </c>
      <c r="DE63" s="20">
        <f t="shared" si="49"/>
        <v>0</v>
      </c>
      <c r="DF63" s="20">
        <f t="shared" si="49"/>
        <v>0</v>
      </c>
      <c r="DG63" s="20">
        <f t="shared" si="49"/>
        <v>0</v>
      </c>
      <c r="DH63" s="20">
        <f t="shared" si="49"/>
        <v>0</v>
      </c>
      <c r="DI63" s="20">
        <f t="shared" si="49"/>
        <v>0</v>
      </c>
      <c r="DJ63" s="20">
        <f t="shared" si="49"/>
        <v>0</v>
      </c>
      <c r="DK63" s="20">
        <f t="shared" si="49"/>
        <v>35486798</v>
      </c>
      <c r="DL63" s="20">
        <f t="shared" si="43"/>
        <v>0</v>
      </c>
      <c r="DM63" s="20">
        <f t="shared" si="43"/>
        <v>0</v>
      </c>
      <c r="DN63" s="20">
        <f t="shared" si="43"/>
        <v>0</v>
      </c>
      <c r="DO63" s="20">
        <f t="shared" si="43"/>
        <v>0</v>
      </c>
      <c r="DP63" s="20">
        <f t="shared" si="43"/>
        <v>0</v>
      </c>
      <c r="DQ63" s="42"/>
      <c r="DR63" s="25">
        <f>+G63</f>
        <v>44378236</v>
      </c>
      <c r="DS63" s="25">
        <f t="shared" si="36"/>
        <v>44378236</v>
      </c>
      <c r="DT63" s="25">
        <f t="shared" si="10"/>
        <v>44378236</v>
      </c>
    </row>
    <row r="64" spans="1:124" ht="45" customHeight="1" x14ac:dyDescent="0.25">
      <c r="A64" s="234"/>
      <c r="B64" s="233"/>
      <c r="C64" s="16" t="s">
        <v>198</v>
      </c>
      <c r="D64" s="27" t="s">
        <v>199</v>
      </c>
      <c r="E64" s="18">
        <v>410</v>
      </c>
      <c r="F64" s="19" t="s">
        <v>127</v>
      </c>
      <c r="G64" s="20">
        <f t="shared" si="37"/>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38"/>
        <v>10000000</v>
      </c>
      <c r="AE64" s="20"/>
      <c r="AF64" s="20">
        <f>+'[4]JULIO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1"/>
        <v>0.16666666666666663</v>
      </c>
      <c r="BA64" s="20">
        <f t="shared" si="44"/>
        <v>2000000</v>
      </c>
      <c r="BB64" s="20">
        <f t="shared" si="50"/>
        <v>0</v>
      </c>
      <c r="BC64" s="20">
        <f t="shared" si="50"/>
        <v>2000000</v>
      </c>
      <c r="BD64" s="20">
        <f t="shared" si="50"/>
        <v>0</v>
      </c>
      <c r="BE64" s="20">
        <f t="shared" si="50"/>
        <v>0</v>
      </c>
      <c r="BF64" s="20">
        <f t="shared" si="50"/>
        <v>0</v>
      </c>
      <c r="BG64" s="20">
        <f t="shared" si="48"/>
        <v>0</v>
      </c>
      <c r="BH64" s="20">
        <f t="shared" si="48"/>
        <v>0</v>
      </c>
      <c r="BI64" s="20">
        <f t="shared" si="48"/>
        <v>0</v>
      </c>
      <c r="BJ64" s="20">
        <f t="shared" si="48"/>
        <v>0</v>
      </c>
      <c r="BK64" s="20">
        <f t="shared" si="48"/>
        <v>0</v>
      </c>
      <c r="BL64" s="20">
        <f t="shared" si="48"/>
        <v>0</v>
      </c>
      <c r="BM64" s="20">
        <f t="shared" si="48"/>
        <v>0</v>
      </c>
      <c r="BN64" s="20">
        <f t="shared" si="48"/>
        <v>0</v>
      </c>
      <c r="BO64" s="20">
        <f t="shared" si="48"/>
        <v>0</v>
      </c>
      <c r="BP64" s="20">
        <f t="shared" si="48"/>
        <v>0</v>
      </c>
      <c r="BQ64" s="20">
        <f t="shared" si="48"/>
        <v>0</v>
      </c>
      <c r="BR64" s="20">
        <f t="shared" si="40"/>
        <v>0</v>
      </c>
      <c r="BS64" s="20">
        <f t="shared" si="40"/>
        <v>0</v>
      </c>
      <c r="BT64" s="20">
        <f t="shared" si="40"/>
        <v>0</v>
      </c>
      <c r="BU64" s="20">
        <f t="shared" si="40"/>
        <v>0</v>
      </c>
      <c r="BV64" s="20">
        <f t="shared" si="40"/>
        <v>0</v>
      </c>
      <c r="BW64" s="21">
        <f>+BX64/G64</f>
        <v>0.83333333333333337</v>
      </c>
      <c r="BX64" s="20">
        <f t="shared" si="41"/>
        <v>10000000</v>
      </c>
      <c r="BY64" s="20"/>
      <c r="BZ64" s="20">
        <f>+'[2]AGOSTO 2018'!$H$1840</f>
        <v>10000000</v>
      </c>
      <c r="CA64" s="20"/>
      <c r="CB64" s="20"/>
      <c r="CC64" s="20"/>
      <c r="CD64" s="20"/>
      <c r="CE64" s="20"/>
      <c r="CF64" s="20"/>
      <c r="CG64" s="20"/>
      <c r="CH64" s="20"/>
      <c r="CI64" s="20"/>
      <c r="CJ64" s="20"/>
      <c r="CK64" s="20"/>
      <c r="CL64" s="20"/>
      <c r="CM64" s="20"/>
      <c r="CN64" s="20"/>
      <c r="CO64" s="20"/>
      <c r="CP64" s="20"/>
      <c r="CQ64" s="20"/>
      <c r="CR64" s="20"/>
      <c r="CS64" s="20"/>
      <c r="CT64" s="21">
        <f t="shared" si="6"/>
        <v>0.16666666666666663</v>
      </c>
      <c r="CU64" s="20">
        <f t="shared" si="45"/>
        <v>2000000</v>
      </c>
      <c r="CV64" s="20">
        <f t="shared" si="51"/>
        <v>0</v>
      </c>
      <c r="CW64" s="20">
        <f t="shared" si="51"/>
        <v>2000000</v>
      </c>
      <c r="CX64" s="20">
        <f t="shared" si="51"/>
        <v>0</v>
      </c>
      <c r="CY64" s="20">
        <f t="shared" si="51"/>
        <v>0</v>
      </c>
      <c r="CZ64" s="20">
        <f t="shared" si="51"/>
        <v>0</v>
      </c>
      <c r="DA64" s="20">
        <f t="shared" si="49"/>
        <v>0</v>
      </c>
      <c r="DB64" s="20">
        <f t="shared" si="49"/>
        <v>0</v>
      </c>
      <c r="DC64" s="20">
        <f t="shared" si="49"/>
        <v>0</v>
      </c>
      <c r="DD64" s="20">
        <f t="shared" si="49"/>
        <v>0</v>
      </c>
      <c r="DE64" s="20">
        <f t="shared" si="49"/>
        <v>0</v>
      </c>
      <c r="DF64" s="20">
        <f t="shared" si="49"/>
        <v>0</v>
      </c>
      <c r="DG64" s="20">
        <f t="shared" si="49"/>
        <v>0</v>
      </c>
      <c r="DH64" s="20">
        <f t="shared" si="49"/>
        <v>0</v>
      </c>
      <c r="DI64" s="20">
        <f t="shared" si="49"/>
        <v>0</v>
      </c>
      <c r="DJ64" s="20">
        <f t="shared" si="49"/>
        <v>0</v>
      </c>
      <c r="DK64" s="20">
        <f t="shared" si="49"/>
        <v>0</v>
      </c>
      <c r="DL64" s="20">
        <f t="shared" si="43"/>
        <v>0</v>
      </c>
      <c r="DM64" s="20">
        <f t="shared" si="43"/>
        <v>0</v>
      </c>
      <c r="DN64" s="20">
        <f t="shared" si="43"/>
        <v>0</v>
      </c>
      <c r="DO64" s="20">
        <f t="shared" si="43"/>
        <v>0</v>
      </c>
      <c r="DP64" s="20">
        <f t="shared" si="43"/>
        <v>0</v>
      </c>
      <c r="DQ64" s="42"/>
      <c r="DR64" s="25">
        <f>+G64</f>
        <v>12000000</v>
      </c>
      <c r="DS64" s="25">
        <f t="shared" si="36"/>
        <v>12000000</v>
      </c>
      <c r="DT64" s="25">
        <f t="shared" si="10"/>
        <v>12000000</v>
      </c>
    </row>
    <row r="65" spans="1:126" ht="45" customHeight="1" x14ac:dyDescent="0.25">
      <c r="A65" s="234"/>
      <c r="B65" s="54"/>
      <c r="C65" s="16" t="s">
        <v>200</v>
      </c>
      <c r="D65" s="27" t="s">
        <v>201</v>
      </c>
      <c r="E65" s="18">
        <v>410</v>
      </c>
      <c r="F65" s="19" t="s">
        <v>127</v>
      </c>
      <c r="G65" s="20">
        <f t="shared" si="37"/>
        <v>40150000</v>
      </c>
      <c r="H65" s="20"/>
      <c r="I65" s="20">
        <v>15250000</v>
      </c>
      <c r="J65" s="20">
        <v>18600000</v>
      </c>
      <c r="K65" s="20"/>
      <c r="L65" s="20"/>
      <c r="M65" s="30"/>
      <c r="N65" s="20"/>
      <c r="O65" s="30"/>
      <c r="P65" s="30"/>
      <c r="Q65" s="20"/>
      <c r="R65" s="20"/>
      <c r="S65" s="20"/>
      <c r="T65" s="20"/>
      <c r="U65" s="20"/>
      <c r="V65" s="20"/>
      <c r="W65" s="20"/>
      <c r="X65" s="20"/>
      <c r="Y65" s="20"/>
      <c r="Z65" s="20"/>
      <c r="AA65" s="20"/>
      <c r="AB65" s="20">
        <f>6300000</f>
        <v>6300000</v>
      </c>
      <c r="AC65" s="21">
        <f t="shared" ref="AC65:AC82" si="52">+AD65/G65</f>
        <v>0.97559150684931506</v>
      </c>
      <c r="AD65" s="20">
        <f t="shared" si="38"/>
        <v>39169999</v>
      </c>
      <c r="AE65" s="20"/>
      <c r="AF65" s="20">
        <f>+'[6]SEPTIEMBRE 2018'!$K$2012</f>
        <v>15250000</v>
      </c>
      <c r="AG65" s="20">
        <f>+'[6]SEPTIEMBRE 2018'!$M$2012</f>
        <v>17939999</v>
      </c>
      <c r="AH65" s="20"/>
      <c r="AI65" s="20"/>
      <c r="AJ65" s="20"/>
      <c r="AK65" s="20"/>
      <c r="AL65" s="20"/>
      <c r="AM65" s="20"/>
      <c r="AN65" s="20"/>
      <c r="AO65" s="20"/>
      <c r="AP65" s="20"/>
      <c r="AQ65" s="20"/>
      <c r="AR65" s="20"/>
      <c r="AS65" s="20"/>
      <c r="AT65" s="20"/>
      <c r="AU65" s="20"/>
      <c r="AV65" s="20"/>
      <c r="AW65" s="20"/>
      <c r="AX65" s="20"/>
      <c r="AY65" s="20">
        <f>+'[2]AGOSTO 2018'!$AF$1850</f>
        <v>5980000</v>
      </c>
      <c r="AZ65" s="21">
        <f t="shared" si="11"/>
        <v>2.440849315068494E-2</v>
      </c>
      <c r="BA65" s="20">
        <f t="shared" si="44"/>
        <v>980001</v>
      </c>
      <c r="BB65" s="20">
        <f t="shared" si="50"/>
        <v>0</v>
      </c>
      <c r="BC65" s="20">
        <f t="shared" si="50"/>
        <v>0</v>
      </c>
      <c r="BD65" s="20">
        <f t="shared" si="50"/>
        <v>660001</v>
      </c>
      <c r="BE65" s="20">
        <f t="shared" si="50"/>
        <v>0</v>
      </c>
      <c r="BF65" s="20">
        <f t="shared" si="50"/>
        <v>0</v>
      </c>
      <c r="BG65" s="20">
        <f t="shared" si="48"/>
        <v>0</v>
      </c>
      <c r="BH65" s="20">
        <f t="shared" si="48"/>
        <v>0</v>
      </c>
      <c r="BI65" s="20">
        <f t="shared" si="48"/>
        <v>0</v>
      </c>
      <c r="BJ65" s="20">
        <f t="shared" si="48"/>
        <v>0</v>
      </c>
      <c r="BK65" s="20">
        <f t="shared" si="48"/>
        <v>0</v>
      </c>
      <c r="BL65" s="20">
        <f t="shared" si="48"/>
        <v>0</v>
      </c>
      <c r="BM65" s="20">
        <f t="shared" si="48"/>
        <v>0</v>
      </c>
      <c r="BN65" s="20">
        <f t="shared" si="48"/>
        <v>0</v>
      </c>
      <c r="BO65" s="20">
        <f t="shared" si="48"/>
        <v>0</v>
      </c>
      <c r="BP65" s="20">
        <f t="shared" si="48"/>
        <v>0</v>
      </c>
      <c r="BQ65" s="20">
        <f t="shared" si="48"/>
        <v>0</v>
      </c>
      <c r="BR65" s="20">
        <f t="shared" si="40"/>
        <v>0</v>
      </c>
      <c r="BS65" s="20">
        <f t="shared" si="40"/>
        <v>0</v>
      </c>
      <c r="BT65" s="20">
        <f t="shared" si="40"/>
        <v>0</v>
      </c>
      <c r="BU65" s="20">
        <f t="shared" si="40"/>
        <v>0</v>
      </c>
      <c r="BV65" s="20">
        <f t="shared" si="40"/>
        <v>320000</v>
      </c>
      <c r="BW65" s="21">
        <f t="shared" ref="BW65:BW82" si="53">+BX65/G65</f>
        <v>0.97377310087173097</v>
      </c>
      <c r="BX65" s="20">
        <f t="shared" ref="BX65:BX67" si="54">SUM(BY65:CS65)</f>
        <v>39096990</v>
      </c>
      <c r="BY65" s="20"/>
      <c r="BZ65" s="20">
        <f>+'[3]OCTUBRE 2018'!$H$2304</f>
        <v>15250000</v>
      </c>
      <c r="CA65" s="20">
        <f>+'[6]SEPTIEMBRE 2018'!$H$2013+'[6]SEPTIEMBRE 2018'!$H$2015+'[6]SEPTIEMBRE 2018'!$H$2017+'[6]SEPTIEMBRE 2018'!$H$2018</f>
        <v>17866990</v>
      </c>
      <c r="CB65" s="20"/>
      <c r="CC65" s="20"/>
      <c r="CD65" s="20"/>
      <c r="CE65" s="20"/>
      <c r="CF65" s="20"/>
      <c r="CG65" s="20"/>
      <c r="CH65" s="20"/>
      <c r="CI65" s="20"/>
      <c r="CJ65" s="20"/>
      <c r="CK65" s="20"/>
      <c r="CL65" s="20"/>
      <c r="CM65" s="20"/>
      <c r="CN65" s="20"/>
      <c r="CO65" s="20"/>
      <c r="CP65" s="20"/>
      <c r="CQ65" s="20"/>
      <c r="CR65" s="20"/>
      <c r="CS65" s="20">
        <f>+'[2]AGOSTO 2018'!$H$1857</f>
        <v>5980000</v>
      </c>
      <c r="CT65" s="21">
        <f t="shared" si="6"/>
        <v>2.6226899128269032E-2</v>
      </c>
      <c r="CU65" s="20">
        <f t="shared" si="45"/>
        <v>1053010</v>
      </c>
      <c r="CV65" s="20">
        <f t="shared" si="51"/>
        <v>0</v>
      </c>
      <c r="CW65" s="20">
        <f t="shared" si="51"/>
        <v>0</v>
      </c>
      <c r="CX65" s="20">
        <f t="shared" si="51"/>
        <v>733010</v>
      </c>
      <c r="CY65" s="20">
        <f t="shared" si="51"/>
        <v>0</v>
      </c>
      <c r="CZ65" s="20">
        <f t="shared" si="51"/>
        <v>0</v>
      </c>
      <c r="DA65" s="20">
        <f t="shared" si="49"/>
        <v>0</v>
      </c>
      <c r="DB65" s="20">
        <f t="shared" si="49"/>
        <v>0</v>
      </c>
      <c r="DC65" s="20">
        <f t="shared" si="49"/>
        <v>0</v>
      </c>
      <c r="DD65" s="20">
        <f t="shared" si="49"/>
        <v>0</v>
      </c>
      <c r="DE65" s="20">
        <f t="shared" si="49"/>
        <v>0</v>
      </c>
      <c r="DF65" s="20">
        <f t="shared" si="49"/>
        <v>0</v>
      </c>
      <c r="DG65" s="20">
        <f t="shared" si="49"/>
        <v>0</v>
      </c>
      <c r="DH65" s="20">
        <f t="shared" si="49"/>
        <v>0</v>
      </c>
      <c r="DI65" s="20">
        <f t="shared" si="49"/>
        <v>0</v>
      </c>
      <c r="DJ65" s="20">
        <f t="shared" si="49"/>
        <v>0</v>
      </c>
      <c r="DK65" s="20">
        <f t="shared" si="49"/>
        <v>0</v>
      </c>
      <c r="DL65" s="20">
        <f t="shared" si="43"/>
        <v>0</v>
      </c>
      <c r="DM65" s="20">
        <f t="shared" si="43"/>
        <v>0</v>
      </c>
      <c r="DN65" s="20">
        <f t="shared" si="43"/>
        <v>0</v>
      </c>
      <c r="DO65" s="20">
        <f t="shared" si="43"/>
        <v>0</v>
      </c>
      <c r="DP65" s="20">
        <f t="shared" si="43"/>
        <v>320000</v>
      </c>
      <c r="DQ65" s="42"/>
      <c r="DR65" s="25">
        <f t="shared" ref="DR65:DR82" si="55">+G65</f>
        <v>40150000</v>
      </c>
      <c r="DS65" s="25">
        <f t="shared" si="36"/>
        <v>40150000</v>
      </c>
      <c r="DT65" s="25">
        <f t="shared" si="10"/>
        <v>40150000</v>
      </c>
    </row>
    <row r="66" spans="1:126" ht="35.25" customHeight="1" x14ac:dyDescent="0.25">
      <c r="A66" s="234"/>
      <c r="B66" s="54"/>
      <c r="C66" s="16" t="s">
        <v>202</v>
      </c>
      <c r="D66" s="27" t="s">
        <v>203</v>
      </c>
      <c r="E66" s="18">
        <v>410</v>
      </c>
      <c r="F66" s="19" t="s">
        <v>127</v>
      </c>
      <c r="G66" s="20">
        <f t="shared" si="37"/>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52"/>
        <v>0.45379557605553039</v>
      </c>
      <c r="AD66" s="20">
        <f t="shared" si="38"/>
        <v>864992</v>
      </c>
      <c r="AE66" s="20"/>
      <c r="AF66" s="20"/>
      <c r="AG66" s="20">
        <f>+'[7]MAYO 2018'!$M$1299</f>
        <v>864992</v>
      </c>
      <c r="AH66" s="20"/>
      <c r="AI66" s="20"/>
      <c r="AJ66" s="20"/>
      <c r="AK66" s="20"/>
      <c r="AL66" s="20"/>
      <c r="AM66" s="20"/>
      <c r="AN66" s="20"/>
      <c r="AO66" s="20"/>
      <c r="AP66" s="20"/>
      <c r="AQ66" s="20"/>
      <c r="AR66" s="20"/>
      <c r="AS66" s="20"/>
      <c r="AT66" s="20"/>
      <c r="AU66" s="20"/>
      <c r="AV66" s="20"/>
      <c r="AW66" s="20"/>
      <c r="AX66" s="20"/>
      <c r="AY66" s="20"/>
      <c r="AZ66" s="21">
        <f t="shared" si="11"/>
        <v>0.54620442394446966</v>
      </c>
      <c r="BA66" s="20">
        <f t="shared" si="44"/>
        <v>1041135</v>
      </c>
      <c r="BB66" s="20">
        <f t="shared" si="50"/>
        <v>0</v>
      </c>
      <c r="BC66" s="20">
        <f t="shared" si="50"/>
        <v>0</v>
      </c>
      <c r="BD66" s="20">
        <f t="shared" si="50"/>
        <v>1041135</v>
      </c>
      <c r="BE66" s="20">
        <f t="shared" si="50"/>
        <v>0</v>
      </c>
      <c r="BF66" s="20">
        <f t="shared" si="50"/>
        <v>0</v>
      </c>
      <c r="BG66" s="20">
        <f t="shared" si="48"/>
        <v>0</v>
      </c>
      <c r="BH66" s="20">
        <f t="shared" si="48"/>
        <v>0</v>
      </c>
      <c r="BI66" s="20">
        <f t="shared" si="48"/>
        <v>0</v>
      </c>
      <c r="BJ66" s="20">
        <f t="shared" si="48"/>
        <v>0</v>
      </c>
      <c r="BK66" s="20">
        <f t="shared" si="48"/>
        <v>0</v>
      </c>
      <c r="BL66" s="20">
        <f t="shared" si="48"/>
        <v>0</v>
      </c>
      <c r="BM66" s="20">
        <f t="shared" si="48"/>
        <v>0</v>
      </c>
      <c r="BN66" s="20">
        <f t="shared" si="48"/>
        <v>0</v>
      </c>
      <c r="BO66" s="20">
        <f t="shared" si="48"/>
        <v>0</v>
      </c>
      <c r="BP66" s="20">
        <f t="shared" si="48"/>
        <v>0</v>
      </c>
      <c r="BQ66" s="20">
        <f t="shared" si="48"/>
        <v>0</v>
      </c>
      <c r="BR66" s="20">
        <f t="shared" si="40"/>
        <v>0</v>
      </c>
      <c r="BS66" s="20">
        <f t="shared" si="40"/>
        <v>0</v>
      </c>
      <c r="BT66" s="20">
        <f t="shared" si="40"/>
        <v>0</v>
      </c>
      <c r="BU66" s="20">
        <f t="shared" si="40"/>
        <v>0</v>
      </c>
      <c r="BV66" s="20">
        <f t="shared" si="40"/>
        <v>0</v>
      </c>
      <c r="BW66" s="21">
        <f t="shared" si="53"/>
        <v>0.45379557605553039</v>
      </c>
      <c r="BX66" s="20">
        <f t="shared" si="54"/>
        <v>864992</v>
      </c>
      <c r="BY66" s="20"/>
      <c r="BZ66" s="20"/>
      <c r="CA66" s="20">
        <f>+'[7]MAYO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45"/>
        <v>1041135</v>
      </c>
      <c r="CV66" s="20">
        <f t="shared" si="51"/>
        <v>0</v>
      </c>
      <c r="CW66" s="20">
        <f t="shared" si="51"/>
        <v>0</v>
      </c>
      <c r="CX66" s="20">
        <f t="shared" si="51"/>
        <v>1041135</v>
      </c>
      <c r="CY66" s="20">
        <f t="shared" si="51"/>
        <v>0</v>
      </c>
      <c r="CZ66" s="20">
        <f t="shared" si="51"/>
        <v>0</v>
      </c>
      <c r="DA66" s="20">
        <f t="shared" si="49"/>
        <v>0</v>
      </c>
      <c r="DB66" s="20">
        <f t="shared" si="49"/>
        <v>0</v>
      </c>
      <c r="DC66" s="20">
        <f t="shared" si="49"/>
        <v>0</v>
      </c>
      <c r="DD66" s="20">
        <f t="shared" si="49"/>
        <v>0</v>
      </c>
      <c r="DE66" s="20">
        <f t="shared" si="49"/>
        <v>0</v>
      </c>
      <c r="DF66" s="20">
        <f t="shared" si="49"/>
        <v>0</v>
      </c>
      <c r="DG66" s="20">
        <f t="shared" si="49"/>
        <v>0</v>
      </c>
      <c r="DH66" s="20">
        <f t="shared" si="49"/>
        <v>0</v>
      </c>
      <c r="DI66" s="20">
        <f t="shared" si="49"/>
        <v>0</v>
      </c>
      <c r="DJ66" s="20">
        <f t="shared" si="49"/>
        <v>0</v>
      </c>
      <c r="DK66" s="20">
        <f t="shared" si="49"/>
        <v>0</v>
      </c>
      <c r="DL66" s="20">
        <f t="shared" si="43"/>
        <v>0</v>
      </c>
      <c r="DM66" s="20">
        <f t="shared" si="43"/>
        <v>0</v>
      </c>
      <c r="DN66" s="20">
        <f t="shared" si="43"/>
        <v>0</v>
      </c>
      <c r="DO66" s="20">
        <f t="shared" si="43"/>
        <v>0</v>
      </c>
      <c r="DP66" s="20">
        <f t="shared" si="43"/>
        <v>0</v>
      </c>
      <c r="DQ66" s="42"/>
      <c r="DR66" s="25">
        <f t="shared" si="55"/>
        <v>1906127</v>
      </c>
      <c r="DS66" s="25">
        <f t="shared" si="36"/>
        <v>1906127</v>
      </c>
      <c r="DT66" s="25">
        <f t="shared" si="10"/>
        <v>1906127</v>
      </c>
    </row>
    <row r="67" spans="1:126" ht="33" customHeight="1" x14ac:dyDescent="0.25">
      <c r="A67" s="234"/>
      <c r="B67" s="54"/>
      <c r="C67" s="16" t="s">
        <v>204</v>
      </c>
      <c r="D67" s="27" t="s">
        <v>205</v>
      </c>
      <c r="E67" s="18">
        <v>410</v>
      </c>
      <c r="F67" s="19" t="s">
        <v>127</v>
      </c>
      <c r="G67" s="20">
        <f t="shared" si="37"/>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52"/>
        <v>1</v>
      </c>
      <c r="AD67" s="20">
        <f t="shared" si="38"/>
        <v>10225841</v>
      </c>
      <c r="AE67" s="20"/>
      <c r="AF67" s="20"/>
      <c r="AG67" s="20">
        <f>+'[4]JULIO 2018'!$M$1610</f>
        <v>10225841</v>
      </c>
      <c r="AH67" s="20"/>
      <c r="AI67" s="20"/>
      <c r="AJ67" s="20"/>
      <c r="AK67" s="20"/>
      <c r="AL67" s="20"/>
      <c r="AM67" s="20"/>
      <c r="AN67" s="20"/>
      <c r="AO67" s="20"/>
      <c r="AP67" s="20"/>
      <c r="AQ67" s="20"/>
      <c r="AR67" s="20"/>
      <c r="AS67" s="20"/>
      <c r="AT67" s="20"/>
      <c r="AU67" s="20"/>
      <c r="AV67" s="20"/>
      <c r="AW67" s="20"/>
      <c r="AX67" s="20"/>
      <c r="AY67" s="20"/>
      <c r="AZ67" s="21">
        <f t="shared" si="11"/>
        <v>0</v>
      </c>
      <c r="BA67" s="20">
        <f t="shared" si="44"/>
        <v>0</v>
      </c>
      <c r="BB67" s="20">
        <f t="shared" si="50"/>
        <v>0</v>
      </c>
      <c r="BC67" s="20">
        <f t="shared" si="50"/>
        <v>0</v>
      </c>
      <c r="BD67" s="20">
        <f t="shared" si="50"/>
        <v>0</v>
      </c>
      <c r="BE67" s="20">
        <f t="shared" si="50"/>
        <v>0</v>
      </c>
      <c r="BF67" s="20">
        <f t="shared" si="50"/>
        <v>0</v>
      </c>
      <c r="BG67" s="20">
        <f t="shared" si="48"/>
        <v>0</v>
      </c>
      <c r="BH67" s="20">
        <f t="shared" si="48"/>
        <v>0</v>
      </c>
      <c r="BI67" s="20">
        <f t="shared" si="48"/>
        <v>0</v>
      </c>
      <c r="BJ67" s="20">
        <f t="shared" si="48"/>
        <v>0</v>
      </c>
      <c r="BK67" s="20">
        <f t="shared" si="48"/>
        <v>0</v>
      </c>
      <c r="BL67" s="20">
        <f t="shared" si="48"/>
        <v>0</v>
      </c>
      <c r="BM67" s="20">
        <f t="shared" si="48"/>
        <v>0</v>
      </c>
      <c r="BN67" s="20">
        <f t="shared" si="48"/>
        <v>0</v>
      </c>
      <c r="BO67" s="20">
        <f t="shared" si="48"/>
        <v>0</v>
      </c>
      <c r="BP67" s="20">
        <f t="shared" si="48"/>
        <v>0</v>
      </c>
      <c r="BQ67" s="20">
        <f t="shared" si="48"/>
        <v>0</v>
      </c>
      <c r="BR67" s="20">
        <f t="shared" si="40"/>
        <v>0</v>
      </c>
      <c r="BS67" s="20">
        <f t="shared" si="40"/>
        <v>0</v>
      </c>
      <c r="BT67" s="20">
        <f t="shared" si="40"/>
        <v>0</v>
      </c>
      <c r="BU67" s="20">
        <f t="shared" si="40"/>
        <v>0</v>
      </c>
      <c r="BV67" s="20">
        <f t="shared" si="40"/>
        <v>0</v>
      </c>
      <c r="BW67" s="21">
        <f t="shared" si="53"/>
        <v>1</v>
      </c>
      <c r="BX67" s="20">
        <f t="shared" si="54"/>
        <v>10225841</v>
      </c>
      <c r="BY67" s="20"/>
      <c r="BZ67" s="20"/>
      <c r="CA67" s="20">
        <f>+'[2]AGOSTO 2018'!$H$1870+'[2]AGOSTO 2018'!$H$1872+'[2]AGOSTO 2018'!$H$1888+'[2]AGOSTO 2018'!$H$1904+'[2]AGOSTO 2018'!$H$1909+'[2]AGOSTO 2018'!$H$1911</f>
        <v>10225841</v>
      </c>
      <c r="CB67" s="20"/>
      <c r="CC67" s="20"/>
      <c r="CD67" s="20"/>
      <c r="CE67" s="20"/>
      <c r="CF67" s="20"/>
      <c r="CG67" s="20"/>
      <c r="CH67" s="20"/>
      <c r="CI67" s="20"/>
      <c r="CJ67" s="20"/>
      <c r="CK67" s="20"/>
      <c r="CL67" s="20"/>
      <c r="CM67" s="20"/>
      <c r="CN67" s="20"/>
      <c r="CO67" s="20"/>
      <c r="CP67" s="20"/>
      <c r="CQ67" s="20"/>
      <c r="CR67" s="20"/>
      <c r="CS67" s="20"/>
      <c r="CT67" s="21">
        <f t="shared" si="6"/>
        <v>0</v>
      </c>
      <c r="CU67" s="20">
        <f t="shared" si="45"/>
        <v>0</v>
      </c>
      <c r="CV67" s="20">
        <f t="shared" si="51"/>
        <v>0</v>
      </c>
      <c r="CW67" s="20">
        <f t="shared" si="51"/>
        <v>0</v>
      </c>
      <c r="CX67" s="20">
        <f t="shared" si="51"/>
        <v>0</v>
      </c>
      <c r="CY67" s="20">
        <f t="shared" si="51"/>
        <v>0</v>
      </c>
      <c r="CZ67" s="20">
        <f t="shared" si="51"/>
        <v>0</v>
      </c>
      <c r="DA67" s="20">
        <f t="shared" si="49"/>
        <v>0</v>
      </c>
      <c r="DB67" s="20">
        <f t="shared" si="49"/>
        <v>0</v>
      </c>
      <c r="DC67" s="20">
        <f t="shared" si="49"/>
        <v>0</v>
      </c>
      <c r="DD67" s="20">
        <f t="shared" si="49"/>
        <v>0</v>
      </c>
      <c r="DE67" s="20">
        <f t="shared" si="49"/>
        <v>0</v>
      </c>
      <c r="DF67" s="20">
        <f t="shared" si="49"/>
        <v>0</v>
      </c>
      <c r="DG67" s="20">
        <f t="shared" si="49"/>
        <v>0</v>
      </c>
      <c r="DH67" s="20">
        <f t="shared" si="49"/>
        <v>0</v>
      </c>
      <c r="DI67" s="20">
        <f t="shared" si="49"/>
        <v>0</v>
      </c>
      <c r="DJ67" s="20">
        <f t="shared" si="49"/>
        <v>0</v>
      </c>
      <c r="DK67" s="20">
        <f t="shared" si="49"/>
        <v>0</v>
      </c>
      <c r="DL67" s="20">
        <f t="shared" si="43"/>
        <v>0</v>
      </c>
      <c r="DM67" s="20">
        <f t="shared" si="43"/>
        <v>0</v>
      </c>
      <c r="DN67" s="20">
        <f t="shared" si="43"/>
        <v>0</v>
      </c>
      <c r="DO67" s="20">
        <f t="shared" si="43"/>
        <v>0</v>
      </c>
      <c r="DP67" s="20">
        <f t="shared" si="43"/>
        <v>0</v>
      </c>
      <c r="DQ67" s="42"/>
      <c r="DR67" s="25">
        <f t="shared" si="55"/>
        <v>10225841</v>
      </c>
      <c r="DS67" s="25">
        <f t="shared" si="36"/>
        <v>10225841</v>
      </c>
      <c r="DT67" s="25">
        <f t="shared" si="10"/>
        <v>10225841</v>
      </c>
    </row>
    <row r="68" spans="1:126" ht="65.25" customHeight="1" x14ac:dyDescent="0.25">
      <c r="A68" s="234"/>
      <c r="B68" s="235" t="s">
        <v>206</v>
      </c>
      <c r="C68" s="16" t="s">
        <v>207</v>
      </c>
      <c r="D68" s="17" t="s">
        <v>208</v>
      </c>
      <c r="E68" s="18">
        <v>410</v>
      </c>
      <c r="F68" s="19" t="s">
        <v>209</v>
      </c>
      <c r="G68" s="20">
        <f t="shared" si="37"/>
        <v>126395862</v>
      </c>
      <c r="H68" s="30"/>
      <c r="I68" s="20"/>
      <c r="J68" s="20"/>
      <c r="K68" s="20"/>
      <c r="L68" s="30"/>
      <c r="M68" s="30"/>
      <c r="N68" s="30"/>
      <c r="O68" s="30"/>
      <c r="P68" s="30"/>
      <c r="Q68" s="20"/>
      <c r="R68" s="20"/>
      <c r="S68" s="20"/>
      <c r="T68" s="20"/>
      <c r="U68" s="20"/>
      <c r="V68" s="20"/>
      <c r="W68" s="20"/>
      <c r="X68" s="20"/>
      <c r="Y68" s="20">
        <f>61582749-21499179+50000000</f>
        <v>90083570</v>
      </c>
      <c r="Z68" s="20"/>
      <c r="AA68" s="20"/>
      <c r="AB68" s="20">
        <f>34000000-2000000+4312292</f>
        <v>36312292</v>
      </c>
      <c r="AC68" s="21">
        <f t="shared" si="52"/>
        <v>0.58701179631972444</v>
      </c>
      <c r="AD68" s="20">
        <f t="shared" si="38"/>
        <v>74195862</v>
      </c>
      <c r="AE68" s="20"/>
      <c r="AF68" s="20"/>
      <c r="AG68" s="20"/>
      <c r="AH68" s="20"/>
      <c r="AI68" s="20"/>
      <c r="AJ68" s="20"/>
      <c r="AK68" s="20"/>
      <c r="AL68" s="20"/>
      <c r="AM68" s="20"/>
      <c r="AN68" s="20"/>
      <c r="AO68" s="20"/>
      <c r="AP68" s="20"/>
      <c r="AQ68" s="20"/>
      <c r="AR68" s="20"/>
      <c r="AS68" s="20"/>
      <c r="AT68" s="20"/>
      <c r="AU68" s="20"/>
      <c r="AV68" s="20">
        <f>+'[4]JULIO 2018'!$AA$1657</f>
        <v>40083570</v>
      </c>
      <c r="AW68" s="20"/>
      <c r="AX68" s="20"/>
      <c r="AY68" s="20">
        <f>+'[4]JULIO 2018'!$AF$1657</f>
        <v>34112292</v>
      </c>
      <c r="AZ68" s="21">
        <f t="shared" si="11"/>
        <v>0.41298820368027556</v>
      </c>
      <c r="BA68" s="20">
        <f t="shared" si="44"/>
        <v>52200000</v>
      </c>
      <c r="BB68" s="20">
        <f t="shared" si="50"/>
        <v>0</v>
      </c>
      <c r="BC68" s="20">
        <f t="shared" si="50"/>
        <v>0</v>
      </c>
      <c r="BD68" s="20">
        <f t="shared" si="50"/>
        <v>0</v>
      </c>
      <c r="BE68" s="20">
        <f t="shared" si="50"/>
        <v>0</v>
      </c>
      <c r="BF68" s="20">
        <f t="shared" si="50"/>
        <v>0</v>
      </c>
      <c r="BG68" s="20">
        <f t="shared" si="48"/>
        <v>0</v>
      </c>
      <c r="BH68" s="20">
        <f t="shared" si="48"/>
        <v>0</v>
      </c>
      <c r="BI68" s="20">
        <f t="shared" si="48"/>
        <v>0</v>
      </c>
      <c r="BJ68" s="20">
        <f t="shared" si="48"/>
        <v>0</v>
      </c>
      <c r="BK68" s="20">
        <f t="shared" si="48"/>
        <v>0</v>
      </c>
      <c r="BL68" s="20">
        <f t="shared" si="48"/>
        <v>0</v>
      </c>
      <c r="BM68" s="20">
        <f t="shared" si="48"/>
        <v>0</v>
      </c>
      <c r="BN68" s="20">
        <f t="shared" si="48"/>
        <v>0</v>
      </c>
      <c r="BO68" s="20">
        <f t="shared" si="48"/>
        <v>0</v>
      </c>
      <c r="BP68" s="20">
        <f t="shared" si="48"/>
        <v>0</v>
      </c>
      <c r="BQ68" s="20">
        <f t="shared" si="48"/>
        <v>0</v>
      </c>
      <c r="BR68" s="20">
        <f t="shared" si="40"/>
        <v>0</v>
      </c>
      <c r="BS68" s="20">
        <f t="shared" si="40"/>
        <v>50000000</v>
      </c>
      <c r="BT68" s="20">
        <f t="shared" si="40"/>
        <v>0</v>
      </c>
      <c r="BU68" s="20">
        <f t="shared" si="40"/>
        <v>0</v>
      </c>
      <c r="BV68" s="20">
        <f t="shared" si="40"/>
        <v>2200000</v>
      </c>
      <c r="BW68" s="21">
        <f t="shared" si="53"/>
        <v>0.5711884934967254</v>
      </c>
      <c r="BX68" s="20">
        <f t="shared" si="41"/>
        <v>72195862</v>
      </c>
      <c r="BY68" s="20"/>
      <c r="BZ68" s="20"/>
      <c r="CA68" s="20"/>
      <c r="CB68" s="20"/>
      <c r="CC68" s="20"/>
      <c r="CD68" s="20"/>
      <c r="CE68" s="20"/>
      <c r="CF68" s="20"/>
      <c r="CG68" s="20"/>
      <c r="CH68" s="20"/>
      <c r="CI68" s="20"/>
      <c r="CJ68" s="20"/>
      <c r="CK68" s="20"/>
      <c r="CL68" s="20"/>
      <c r="CM68" s="20"/>
      <c r="CN68" s="20"/>
      <c r="CO68" s="20"/>
      <c r="CP68" s="20">
        <f>+'[4]JULIO 2018'!$H$1666</f>
        <v>40083570</v>
      </c>
      <c r="CQ68" s="20"/>
      <c r="CR68" s="20"/>
      <c r="CS68" s="20">
        <f>+'[2]AGOSTO 2018'!$H$1917+'[2]AGOSTO 2018'!$H$1919+'[2]AGOSTO 2018'!$H$1921+'[2]AGOSTO 2018'!$H$1923+'[2]AGOSTO 2018'!$H$1927+'[2]AGOSTO 2018'!$H$1929</f>
        <v>32112292</v>
      </c>
      <c r="CT68" s="21">
        <f t="shared" si="6"/>
        <v>0.4288115065032746</v>
      </c>
      <c r="CU68" s="20">
        <f t="shared" si="45"/>
        <v>54200000</v>
      </c>
      <c r="CV68" s="20">
        <f t="shared" si="51"/>
        <v>0</v>
      </c>
      <c r="CW68" s="20">
        <f t="shared" si="51"/>
        <v>0</v>
      </c>
      <c r="CX68" s="20">
        <f t="shared" si="51"/>
        <v>0</v>
      </c>
      <c r="CY68" s="20">
        <f t="shared" si="51"/>
        <v>0</v>
      </c>
      <c r="CZ68" s="20">
        <f t="shared" si="51"/>
        <v>0</v>
      </c>
      <c r="DA68" s="20">
        <f t="shared" si="49"/>
        <v>0</v>
      </c>
      <c r="DB68" s="20">
        <f t="shared" si="49"/>
        <v>0</v>
      </c>
      <c r="DC68" s="20">
        <f t="shared" si="49"/>
        <v>0</v>
      </c>
      <c r="DD68" s="20">
        <f t="shared" si="49"/>
        <v>0</v>
      </c>
      <c r="DE68" s="20">
        <f t="shared" si="49"/>
        <v>0</v>
      </c>
      <c r="DF68" s="20">
        <f t="shared" si="49"/>
        <v>0</v>
      </c>
      <c r="DG68" s="20">
        <f t="shared" si="49"/>
        <v>0</v>
      </c>
      <c r="DH68" s="20">
        <f t="shared" si="49"/>
        <v>0</v>
      </c>
      <c r="DI68" s="20">
        <f t="shared" si="49"/>
        <v>0</v>
      </c>
      <c r="DJ68" s="20">
        <f t="shared" si="49"/>
        <v>0</v>
      </c>
      <c r="DK68" s="20">
        <f t="shared" si="49"/>
        <v>0</v>
      </c>
      <c r="DL68" s="20">
        <f t="shared" si="43"/>
        <v>0</v>
      </c>
      <c r="DM68" s="20">
        <f t="shared" si="43"/>
        <v>50000000</v>
      </c>
      <c r="DN68" s="20">
        <f t="shared" si="43"/>
        <v>0</v>
      </c>
      <c r="DO68" s="20">
        <f t="shared" si="43"/>
        <v>0</v>
      </c>
      <c r="DP68" s="20">
        <f t="shared" si="43"/>
        <v>4200000</v>
      </c>
      <c r="DR68" s="25">
        <f t="shared" si="55"/>
        <v>126395862</v>
      </c>
      <c r="DS68" s="25">
        <f t="shared" si="36"/>
        <v>126395862</v>
      </c>
      <c r="DT68" s="25">
        <f t="shared" si="10"/>
        <v>126395862</v>
      </c>
    </row>
    <row r="69" spans="1:126" ht="63" customHeight="1" x14ac:dyDescent="0.25">
      <c r="A69" s="234"/>
      <c r="B69" s="235"/>
      <c r="C69" s="16" t="s">
        <v>210</v>
      </c>
      <c r="D69" s="17" t="s">
        <v>211</v>
      </c>
      <c r="E69" s="18">
        <v>410</v>
      </c>
      <c r="F69" s="19" t="s">
        <v>133</v>
      </c>
      <c r="G69" s="20">
        <f t="shared" si="37"/>
        <v>145249179</v>
      </c>
      <c r="H69" s="30"/>
      <c r="I69" s="20">
        <f>70000000+4750000</f>
        <v>74750000</v>
      </c>
      <c r="J69" s="20"/>
      <c r="K69" s="20"/>
      <c r="L69" s="30"/>
      <c r="M69" s="30"/>
      <c r="N69" s="30"/>
      <c r="O69" s="30"/>
      <c r="P69" s="30"/>
      <c r="Q69" s="20"/>
      <c r="R69" s="20"/>
      <c r="S69" s="20"/>
      <c r="T69" s="20"/>
      <c r="U69" s="20"/>
      <c r="V69" s="20"/>
      <c r="W69" s="20"/>
      <c r="X69" s="20"/>
      <c r="Y69" s="20">
        <f>21499179+45000000</f>
        <v>66499179</v>
      </c>
      <c r="Z69" s="20"/>
      <c r="AA69" s="20"/>
      <c r="AB69" s="20">
        <v>4000000</v>
      </c>
      <c r="AC69" s="21">
        <f t="shared" si="52"/>
        <v>0.74974047873964234</v>
      </c>
      <c r="AD69" s="20">
        <f t="shared" si="38"/>
        <v>108899189</v>
      </c>
      <c r="AE69" s="20"/>
      <c r="AF69" s="20">
        <f>+'[6]SEPTIEMBRE 2018'!$K$2098</f>
        <v>74485857</v>
      </c>
      <c r="AG69" s="20"/>
      <c r="AH69" s="20"/>
      <c r="AI69" s="20"/>
      <c r="AJ69" s="20"/>
      <c r="AK69" s="20"/>
      <c r="AL69" s="20"/>
      <c r="AM69" s="20"/>
      <c r="AN69" s="20"/>
      <c r="AO69" s="20"/>
      <c r="AP69" s="20"/>
      <c r="AQ69" s="20"/>
      <c r="AR69" s="20"/>
      <c r="AS69" s="20"/>
      <c r="AT69" s="20"/>
      <c r="AU69" s="20"/>
      <c r="AV69" s="20">
        <f>+'[3]OCTUBRE 2018'!$AA$2384</f>
        <v>34413332</v>
      </c>
      <c r="AW69" s="20"/>
      <c r="AX69" s="20"/>
      <c r="AY69" s="20"/>
      <c r="AZ69" s="21">
        <f t="shared" si="11"/>
        <v>0.25025952126035766</v>
      </c>
      <c r="BA69" s="20">
        <f t="shared" si="44"/>
        <v>36349990</v>
      </c>
      <c r="BB69" s="20">
        <f t="shared" si="50"/>
        <v>0</v>
      </c>
      <c r="BC69" s="20">
        <f t="shared" si="50"/>
        <v>264143</v>
      </c>
      <c r="BD69" s="20">
        <f t="shared" si="50"/>
        <v>0</v>
      </c>
      <c r="BE69" s="20">
        <f t="shared" si="50"/>
        <v>0</v>
      </c>
      <c r="BF69" s="20">
        <f t="shared" si="50"/>
        <v>0</v>
      </c>
      <c r="BG69" s="20">
        <f t="shared" si="48"/>
        <v>0</v>
      </c>
      <c r="BH69" s="20">
        <f t="shared" si="48"/>
        <v>0</v>
      </c>
      <c r="BI69" s="20">
        <f t="shared" si="48"/>
        <v>0</v>
      </c>
      <c r="BJ69" s="20">
        <f t="shared" si="48"/>
        <v>0</v>
      </c>
      <c r="BK69" s="20">
        <f t="shared" si="48"/>
        <v>0</v>
      </c>
      <c r="BL69" s="20">
        <f t="shared" si="48"/>
        <v>0</v>
      </c>
      <c r="BM69" s="20">
        <f t="shared" si="48"/>
        <v>0</v>
      </c>
      <c r="BN69" s="20">
        <f t="shared" si="48"/>
        <v>0</v>
      </c>
      <c r="BO69" s="20">
        <f t="shared" si="48"/>
        <v>0</v>
      </c>
      <c r="BP69" s="20">
        <f t="shared" si="48"/>
        <v>0</v>
      </c>
      <c r="BQ69" s="20">
        <f t="shared" si="48"/>
        <v>0</v>
      </c>
      <c r="BR69" s="20">
        <f t="shared" si="40"/>
        <v>0</v>
      </c>
      <c r="BS69" s="20">
        <f t="shared" si="40"/>
        <v>32085847</v>
      </c>
      <c r="BT69" s="20">
        <f t="shared" si="40"/>
        <v>0</v>
      </c>
      <c r="BU69" s="20">
        <f t="shared" si="40"/>
        <v>0</v>
      </c>
      <c r="BV69" s="20">
        <f t="shared" si="40"/>
        <v>4000000</v>
      </c>
      <c r="BW69" s="21">
        <f t="shared" si="53"/>
        <v>0.65124308206933135</v>
      </c>
      <c r="BX69" s="20">
        <f t="shared" si="41"/>
        <v>94592523</v>
      </c>
      <c r="BY69" s="20"/>
      <c r="BZ69" s="20">
        <f>+'[6]SEPTIEMBRE 2018'!$H$2096-CP69</f>
        <v>74485857</v>
      </c>
      <c r="CA69" s="20"/>
      <c r="CB69" s="20"/>
      <c r="CC69" s="20"/>
      <c r="CD69" s="20"/>
      <c r="CE69" s="20"/>
      <c r="CF69" s="20"/>
      <c r="CG69" s="20"/>
      <c r="CH69" s="20"/>
      <c r="CI69" s="20"/>
      <c r="CJ69" s="20"/>
      <c r="CK69" s="20"/>
      <c r="CL69" s="20"/>
      <c r="CM69" s="20"/>
      <c r="CN69" s="20"/>
      <c r="CO69" s="20"/>
      <c r="CP69" s="20">
        <f>+'[6]SEPTIEMBRE 2018'!$H$2125+'[6]SEPTIEMBRE 2018'!$H$2130</f>
        <v>20106666</v>
      </c>
      <c r="CQ69" s="20"/>
      <c r="CR69" s="20"/>
      <c r="CS69" s="20"/>
      <c r="CT69" s="21">
        <f t="shared" si="6"/>
        <v>0.34875691793066865</v>
      </c>
      <c r="CU69" s="20">
        <f t="shared" si="45"/>
        <v>50656656</v>
      </c>
      <c r="CV69" s="20">
        <f t="shared" si="51"/>
        <v>0</v>
      </c>
      <c r="CW69" s="20">
        <f t="shared" si="51"/>
        <v>264143</v>
      </c>
      <c r="CX69" s="20">
        <f t="shared" si="51"/>
        <v>0</v>
      </c>
      <c r="CY69" s="20">
        <f t="shared" si="51"/>
        <v>0</v>
      </c>
      <c r="CZ69" s="20">
        <f t="shared" si="51"/>
        <v>0</v>
      </c>
      <c r="DA69" s="20">
        <f t="shared" si="49"/>
        <v>0</v>
      </c>
      <c r="DB69" s="20">
        <f t="shared" si="49"/>
        <v>0</v>
      </c>
      <c r="DC69" s="20">
        <f t="shared" si="49"/>
        <v>0</v>
      </c>
      <c r="DD69" s="20">
        <f t="shared" si="49"/>
        <v>0</v>
      </c>
      <c r="DE69" s="20">
        <f t="shared" si="49"/>
        <v>0</v>
      </c>
      <c r="DF69" s="20">
        <f t="shared" si="49"/>
        <v>0</v>
      </c>
      <c r="DG69" s="20">
        <f t="shared" si="49"/>
        <v>0</v>
      </c>
      <c r="DH69" s="20">
        <f t="shared" si="49"/>
        <v>0</v>
      </c>
      <c r="DI69" s="20">
        <f t="shared" si="49"/>
        <v>0</v>
      </c>
      <c r="DJ69" s="20">
        <f t="shared" si="49"/>
        <v>0</v>
      </c>
      <c r="DK69" s="20">
        <f t="shared" si="49"/>
        <v>0</v>
      </c>
      <c r="DL69" s="20">
        <f t="shared" si="43"/>
        <v>0</v>
      </c>
      <c r="DM69" s="20">
        <f t="shared" si="43"/>
        <v>46392513</v>
      </c>
      <c r="DN69" s="20">
        <f t="shared" si="43"/>
        <v>0</v>
      </c>
      <c r="DO69" s="20">
        <f t="shared" si="43"/>
        <v>0</v>
      </c>
      <c r="DP69" s="20">
        <f t="shared" si="43"/>
        <v>4000000</v>
      </c>
      <c r="DR69" s="25">
        <f t="shared" si="55"/>
        <v>145249179</v>
      </c>
      <c r="DS69" s="25">
        <f t="shared" si="36"/>
        <v>145249179</v>
      </c>
      <c r="DT69" s="25">
        <f t="shared" si="10"/>
        <v>145249179</v>
      </c>
    </row>
    <row r="70" spans="1:126" ht="120" customHeight="1" x14ac:dyDescent="0.25">
      <c r="A70" s="234"/>
      <c r="B70" s="235"/>
      <c r="C70" s="16" t="s">
        <v>212</v>
      </c>
      <c r="D70" s="27" t="s">
        <v>213</v>
      </c>
      <c r="E70" s="18">
        <v>410</v>
      </c>
      <c r="F70" s="19" t="s">
        <v>127</v>
      </c>
      <c r="G70" s="20">
        <f t="shared" si="37"/>
        <v>0</v>
      </c>
      <c r="H70" s="30"/>
      <c r="I70" s="20">
        <f>20000000-20000000</f>
        <v>0</v>
      </c>
      <c r="J70" s="20"/>
      <c r="K70" s="20"/>
      <c r="L70" s="30"/>
      <c r="M70" s="30"/>
      <c r="N70" s="30"/>
      <c r="O70" s="30"/>
      <c r="P70" s="30"/>
      <c r="Q70" s="20"/>
      <c r="R70" s="20"/>
      <c r="S70" s="20"/>
      <c r="T70" s="20"/>
      <c r="U70" s="20"/>
      <c r="V70" s="20"/>
      <c r="W70" s="20"/>
      <c r="X70" s="20"/>
      <c r="Y70" s="20"/>
      <c r="Z70" s="20"/>
      <c r="AA70" s="20"/>
      <c r="AB70" s="20"/>
      <c r="AC70" s="21" t="e">
        <f t="shared" si="52"/>
        <v>#DIV/0!</v>
      </c>
      <c r="AD70" s="20">
        <f t="shared" si="38"/>
        <v>0</v>
      </c>
      <c r="AE70" s="20"/>
      <c r="AF70" s="20"/>
      <c r="AG70" s="20"/>
      <c r="AH70" s="20"/>
      <c r="AI70" s="20"/>
      <c r="AJ70" s="20"/>
      <c r="AK70" s="20"/>
      <c r="AL70" s="20"/>
      <c r="AM70" s="20"/>
      <c r="AN70" s="20"/>
      <c r="AO70" s="20"/>
      <c r="AP70" s="20"/>
      <c r="AQ70" s="20"/>
      <c r="AR70" s="20"/>
      <c r="AS70" s="20"/>
      <c r="AT70" s="20"/>
      <c r="AU70" s="20"/>
      <c r="AV70" s="20"/>
      <c r="AW70" s="20"/>
      <c r="AX70" s="20"/>
      <c r="AY70" s="20"/>
      <c r="AZ70" s="21" t="e">
        <f t="shared" si="11"/>
        <v>#DIV/0!</v>
      </c>
      <c r="BA70" s="20">
        <f t="shared" si="44"/>
        <v>0</v>
      </c>
      <c r="BB70" s="20">
        <f t="shared" si="50"/>
        <v>0</v>
      </c>
      <c r="BC70" s="20">
        <f t="shared" si="50"/>
        <v>0</v>
      </c>
      <c r="BD70" s="20">
        <f t="shared" si="50"/>
        <v>0</v>
      </c>
      <c r="BE70" s="20">
        <f t="shared" si="50"/>
        <v>0</v>
      </c>
      <c r="BF70" s="20">
        <f t="shared" si="50"/>
        <v>0</v>
      </c>
      <c r="BG70" s="20">
        <f t="shared" si="48"/>
        <v>0</v>
      </c>
      <c r="BH70" s="20">
        <f t="shared" si="48"/>
        <v>0</v>
      </c>
      <c r="BI70" s="20">
        <f t="shared" si="48"/>
        <v>0</v>
      </c>
      <c r="BJ70" s="20">
        <f t="shared" si="48"/>
        <v>0</v>
      </c>
      <c r="BK70" s="20">
        <f t="shared" si="48"/>
        <v>0</v>
      </c>
      <c r="BL70" s="20">
        <f t="shared" si="48"/>
        <v>0</v>
      </c>
      <c r="BM70" s="20">
        <f t="shared" si="48"/>
        <v>0</v>
      </c>
      <c r="BN70" s="20">
        <f t="shared" si="48"/>
        <v>0</v>
      </c>
      <c r="BO70" s="20">
        <f t="shared" si="48"/>
        <v>0</v>
      </c>
      <c r="BP70" s="20">
        <f t="shared" si="48"/>
        <v>0</v>
      </c>
      <c r="BQ70" s="20">
        <f t="shared" si="48"/>
        <v>0</v>
      </c>
      <c r="BR70" s="20">
        <f t="shared" si="40"/>
        <v>0</v>
      </c>
      <c r="BS70" s="20">
        <f t="shared" si="40"/>
        <v>0</v>
      </c>
      <c r="BT70" s="20">
        <f t="shared" si="40"/>
        <v>0</v>
      </c>
      <c r="BU70" s="20">
        <f t="shared" si="40"/>
        <v>0</v>
      </c>
      <c r="BV70" s="20">
        <f t="shared" si="40"/>
        <v>0</v>
      </c>
      <c r="BW70" s="21" t="e">
        <f t="shared" si="53"/>
        <v>#DIV/0!</v>
      </c>
      <c r="BX70" s="20">
        <f t="shared" si="41"/>
        <v>0</v>
      </c>
      <c r="BY70" s="20"/>
      <c r="BZ70" s="20"/>
      <c r="CA70" s="20"/>
      <c r="CB70" s="20"/>
      <c r="CC70" s="20"/>
      <c r="CD70" s="20"/>
      <c r="CE70" s="20"/>
      <c r="CF70" s="20"/>
      <c r="CG70" s="20"/>
      <c r="CH70" s="20"/>
      <c r="CI70" s="20"/>
      <c r="CJ70" s="20"/>
      <c r="CK70" s="20"/>
      <c r="CL70" s="20"/>
      <c r="CM70" s="20"/>
      <c r="CN70" s="20"/>
      <c r="CO70" s="20"/>
      <c r="CP70" s="20"/>
      <c r="CQ70" s="20"/>
      <c r="CR70" s="20"/>
      <c r="CS70" s="20"/>
      <c r="CT70" s="21" t="e">
        <f t="shared" si="6"/>
        <v>#DIV/0!</v>
      </c>
      <c r="CU70" s="20">
        <f t="shared" si="45"/>
        <v>0</v>
      </c>
      <c r="CV70" s="20">
        <f t="shared" si="51"/>
        <v>0</v>
      </c>
      <c r="CW70" s="20">
        <f t="shared" si="51"/>
        <v>0</v>
      </c>
      <c r="CX70" s="20">
        <f t="shared" si="51"/>
        <v>0</v>
      </c>
      <c r="CY70" s="20">
        <f t="shared" si="51"/>
        <v>0</v>
      </c>
      <c r="CZ70" s="20">
        <f t="shared" si="51"/>
        <v>0</v>
      </c>
      <c r="DA70" s="20">
        <f t="shared" si="49"/>
        <v>0</v>
      </c>
      <c r="DB70" s="20">
        <f t="shared" si="49"/>
        <v>0</v>
      </c>
      <c r="DC70" s="20">
        <f t="shared" si="49"/>
        <v>0</v>
      </c>
      <c r="DD70" s="20">
        <f t="shared" si="49"/>
        <v>0</v>
      </c>
      <c r="DE70" s="20">
        <f t="shared" si="49"/>
        <v>0</v>
      </c>
      <c r="DF70" s="20">
        <f t="shared" si="49"/>
        <v>0</v>
      </c>
      <c r="DG70" s="20">
        <f t="shared" si="49"/>
        <v>0</v>
      </c>
      <c r="DH70" s="20">
        <f t="shared" si="49"/>
        <v>0</v>
      </c>
      <c r="DI70" s="20">
        <f t="shared" si="49"/>
        <v>0</v>
      </c>
      <c r="DJ70" s="20">
        <f t="shared" si="49"/>
        <v>0</v>
      </c>
      <c r="DK70" s="20">
        <f t="shared" si="49"/>
        <v>0</v>
      </c>
      <c r="DL70" s="20">
        <f t="shared" si="43"/>
        <v>0</v>
      </c>
      <c r="DM70" s="20">
        <f t="shared" si="43"/>
        <v>0</v>
      </c>
      <c r="DN70" s="20">
        <f t="shared" si="43"/>
        <v>0</v>
      </c>
      <c r="DO70" s="20">
        <f t="shared" si="43"/>
        <v>0</v>
      </c>
      <c r="DP70" s="20">
        <f t="shared" si="43"/>
        <v>0</v>
      </c>
      <c r="DR70" s="25">
        <f t="shared" si="55"/>
        <v>0</v>
      </c>
      <c r="DS70" s="25">
        <f t="shared" si="36"/>
        <v>0</v>
      </c>
      <c r="DT70" s="25">
        <f t="shared" si="10"/>
        <v>0</v>
      </c>
    </row>
    <row r="71" spans="1:126" s="42" customFormat="1" ht="17.25" customHeight="1" thickBot="1" x14ac:dyDescent="0.3">
      <c r="A71" s="55"/>
      <c r="B71" s="241" t="s">
        <v>214</v>
      </c>
      <c r="C71" s="241"/>
      <c r="D71" s="241"/>
      <c r="E71" s="241"/>
      <c r="F71" s="56"/>
      <c r="G71" s="57">
        <f t="shared" ref="G71:AB71" si="56">SUM(G36:G70)</f>
        <v>8528035515</v>
      </c>
      <c r="H71" s="57">
        <f t="shared" si="56"/>
        <v>0</v>
      </c>
      <c r="I71" s="57">
        <f t="shared" si="56"/>
        <v>837295108</v>
      </c>
      <c r="J71" s="57">
        <f t="shared" si="56"/>
        <v>120243846</v>
      </c>
      <c r="K71" s="57">
        <f t="shared" si="56"/>
        <v>0</v>
      </c>
      <c r="L71" s="57">
        <f t="shared" si="56"/>
        <v>0</v>
      </c>
      <c r="M71" s="57">
        <f t="shared" si="56"/>
        <v>0</v>
      </c>
      <c r="N71" s="57">
        <f t="shared" si="56"/>
        <v>1348409912</v>
      </c>
      <c r="O71" s="57">
        <f t="shared" si="56"/>
        <v>18000000</v>
      </c>
      <c r="P71" s="57">
        <f t="shared" si="56"/>
        <v>0</v>
      </c>
      <c r="Q71" s="57">
        <f t="shared" si="56"/>
        <v>25000000</v>
      </c>
      <c r="R71" s="57">
        <f t="shared" si="56"/>
        <v>480000000</v>
      </c>
      <c r="S71" s="57">
        <f t="shared" si="56"/>
        <v>0</v>
      </c>
      <c r="T71" s="57">
        <f t="shared" si="56"/>
        <v>55000000</v>
      </c>
      <c r="U71" s="57">
        <f t="shared" si="56"/>
        <v>0</v>
      </c>
      <c r="V71" s="57">
        <f t="shared" si="56"/>
        <v>4119225925</v>
      </c>
      <c r="W71" s="57">
        <f t="shared" si="56"/>
        <v>699378236</v>
      </c>
      <c r="X71" s="57">
        <f t="shared" si="56"/>
        <v>0</v>
      </c>
      <c r="Y71" s="57">
        <f t="shared" si="56"/>
        <v>290487016</v>
      </c>
      <c r="Z71" s="57">
        <f t="shared" si="56"/>
        <v>0</v>
      </c>
      <c r="AA71" s="57">
        <f t="shared" si="56"/>
        <v>262389088</v>
      </c>
      <c r="AB71" s="57">
        <f t="shared" si="56"/>
        <v>272606384</v>
      </c>
      <c r="AC71" s="40">
        <f t="shared" si="52"/>
        <v>0.54463247987540775</v>
      </c>
      <c r="AD71" s="57">
        <f>SUM(AD36:AD70)</f>
        <v>4644645131</v>
      </c>
      <c r="AE71" s="57">
        <f t="shared" ref="AE71:AY71" si="57">SUM(AE36:AE70)</f>
        <v>0</v>
      </c>
      <c r="AF71" s="57">
        <f t="shared" si="57"/>
        <v>780578436</v>
      </c>
      <c r="AG71" s="57">
        <f t="shared" si="57"/>
        <v>94247152</v>
      </c>
      <c r="AH71" s="57">
        <f t="shared" si="57"/>
        <v>0</v>
      </c>
      <c r="AI71" s="57">
        <f t="shared" si="57"/>
        <v>0</v>
      </c>
      <c r="AJ71" s="57">
        <f t="shared" si="57"/>
        <v>0</v>
      </c>
      <c r="AK71" s="57">
        <f t="shared" si="57"/>
        <v>1084799532</v>
      </c>
      <c r="AL71" s="57">
        <f t="shared" si="57"/>
        <v>1612800</v>
      </c>
      <c r="AM71" s="57">
        <f t="shared" si="57"/>
        <v>0</v>
      </c>
      <c r="AN71" s="57">
        <f t="shared" si="57"/>
        <v>1612800</v>
      </c>
      <c r="AO71" s="57">
        <f t="shared" si="57"/>
        <v>273722150</v>
      </c>
      <c r="AP71" s="57">
        <f t="shared" si="57"/>
        <v>0</v>
      </c>
      <c r="AQ71" s="57">
        <f t="shared" si="57"/>
        <v>4312800</v>
      </c>
      <c r="AR71" s="57">
        <f t="shared" si="57"/>
        <v>0</v>
      </c>
      <c r="AS71" s="57">
        <f t="shared" si="57"/>
        <v>1436319573</v>
      </c>
      <c r="AT71" s="57">
        <f t="shared" si="57"/>
        <v>485621915</v>
      </c>
      <c r="AU71" s="57">
        <f t="shared" si="57"/>
        <v>0</v>
      </c>
      <c r="AV71" s="57">
        <f t="shared" si="57"/>
        <v>104136851</v>
      </c>
      <c r="AW71" s="57">
        <f t="shared" si="57"/>
        <v>0</v>
      </c>
      <c r="AX71" s="57">
        <f t="shared" si="57"/>
        <v>229575438</v>
      </c>
      <c r="AY71" s="57">
        <f t="shared" si="57"/>
        <v>148105684</v>
      </c>
      <c r="AZ71" s="40">
        <f t="shared" si="11"/>
        <v>0.45536752012459225</v>
      </c>
      <c r="BA71" s="57">
        <f>SUM(BA36:BA70)</f>
        <v>3883390384</v>
      </c>
      <c r="BB71" s="57">
        <f t="shared" ref="BB71:BV71" si="58">SUM(BB36:BB70)</f>
        <v>0</v>
      </c>
      <c r="BC71" s="57">
        <f t="shared" si="58"/>
        <v>56716672</v>
      </c>
      <c r="BD71" s="57">
        <f t="shared" si="58"/>
        <v>25996694</v>
      </c>
      <c r="BE71" s="57">
        <f t="shared" si="58"/>
        <v>0</v>
      </c>
      <c r="BF71" s="57">
        <f t="shared" si="58"/>
        <v>0</v>
      </c>
      <c r="BG71" s="57">
        <f t="shared" si="58"/>
        <v>0</v>
      </c>
      <c r="BH71" s="57">
        <f t="shared" si="58"/>
        <v>263610380</v>
      </c>
      <c r="BI71" s="57">
        <f t="shared" si="58"/>
        <v>16387200</v>
      </c>
      <c r="BJ71" s="57">
        <f t="shared" si="58"/>
        <v>0</v>
      </c>
      <c r="BK71" s="57">
        <f t="shared" si="58"/>
        <v>23387200</v>
      </c>
      <c r="BL71" s="57">
        <f t="shared" si="58"/>
        <v>206277850</v>
      </c>
      <c r="BM71" s="57">
        <f t="shared" si="58"/>
        <v>0</v>
      </c>
      <c r="BN71" s="57">
        <f t="shared" si="58"/>
        <v>50687200</v>
      </c>
      <c r="BO71" s="57">
        <f t="shared" si="58"/>
        <v>0</v>
      </c>
      <c r="BP71" s="57">
        <f t="shared" si="58"/>
        <v>2682906352</v>
      </c>
      <c r="BQ71" s="57">
        <f t="shared" si="58"/>
        <v>213756321</v>
      </c>
      <c r="BR71" s="57">
        <f t="shared" si="58"/>
        <v>0</v>
      </c>
      <c r="BS71" s="57">
        <f t="shared" si="58"/>
        <v>186350165</v>
      </c>
      <c r="BT71" s="57">
        <f t="shared" si="58"/>
        <v>0</v>
      </c>
      <c r="BU71" s="57">
        <f t="shared" si="58"/>
        <v>32813650</v>
      </c>
      <c r="BV71" s="57">
        <f t="shared" si="58"/>
        <v>124500700</v>
      </c>
      <c r="BW71" s="40">
        <f t="shared" si="53"/>
        <v>0.33915775361308403</v>
      </c>
      <c r="BX71" s="57">
        <f>SUM(BX36:BX70)</f>
        <v>2892349368</v>
      </c>
      <c r="BY71" s="57">
        <f t="shared" ref="BY71:DP71" si="59">SUM(BY36:BY70)</f>
        <v>0</v>
      </c>
      <c r="BZ71" s="57">
        <f t="shared" si="59"/>
        <v>581421628</v>
      </c>
      <c r="CA71" s="57">
        <f t="shared" si="59"/>
        <v>58864518</v>
      </c>
      <c r="CB71" s="57">
        <f t="shared" si="59"/>
        <v>0</v>
      </c>
      <c r="CC71" s="57">
        <f t="shared" si="59"/>
        <v>0</v>
      </c>
      <c r="CD71" s="57">
        <f t="shared" si="59"/>
        <v>0</v>
      </c>
      <c r="CE71" s="57">
        <f t="shared" si="59"/>
        <v>342956480</v>
      </c>
      <c r="CF71" s="57">
        <f t="shared" si="59"/>
        <v>1612800</v>
      </c>
      <c r="CG71" s="57">
        <f t="shared" si="59"/>
        <v>0</v>
      </c>
      <c r="CH71" s="57">
        <f t="shared" si="59"/>
        <v>1612800</v>
      </c>
      <c r="CI71" s="57">
        <f t="shared" si="59"/>
        <v>252283623</v>
      </c>
      <c r="CJ71" s="57">
        <f t="shared" si="59"/>
        <v>0</v>
      </c>
      <c r="CK71" s="57">
        <f t="shared" si="59"/>
        <v>4312800</v>
      </c>
      <c r="CL71" s="57">
        <f t="shared" si="59"/>
        <v>0</v>
      </c>
      <c r="CM71" s="57">
        <f t="shared" si="59"/>
        <v>832020025</v>
      </c>
      <c r="CN71" s="57">
        <f t="shared" si="59"/>
        <v>473927970</v>
      </c>
      <c r="CO71" s="57">
        <f t="shared" si="59"/>
        <v>0</v>
      </c>
      <c r="CP71" s="57">
        <f t="shared" si="59"/>
        <v>81830185</v>
      </c>
      <c r="CQ71" s="57">
        <f t="shared" si="59"/>
        <v>0</v>
      </c>
      <c r="CR71" s="57">
        <f t="shared" si="59"/>
        <v>124850855</v>
      </c>
      <c r="CS71" s="57">
        <f t="shared" si="59"/>
        <v>136655684</v>
      </c>
      <c r="CT71" s="58">
        <f t="shared" si="6"/>
        <v>0.66084224638691591</v>
      </c>
      <c r="CU71" s="57">
        <f t="shared" si="59"/>
        <v>5635686147</v>
      </c>
      <c r="CV71" s="57">
        <f t="shared" si="59"/>
        <v>0</v>
      </c>
      <c r="CW71" s="57">
        <f t="shared" si="59"/>
        <v>255873480</v>
      </c>
      <c r="CX71" s="57">
        <f t="shared" si="59"/>
        <v>61379328</v>
      </c>
      <c r="CY71" s="57">
        <f t="shared" si="59"/>
        <v>0</v>
      </c>
      <c r="CZ71" s="57">
        <f t="shared" si="59"/>
        <v>0</v>
      </c>
      <c r="DA71" s="57">
        <f t="shared" si="59"/>
        <v>0</v>
      </c>
      <c r="DB71" s="57">
        <f t="shared" si="59"/>
        <v>1005453432</v>
      </c>
      <c r="DC71" s="57">
        <f t="shared" si="59"/>
        <v>16387200</v>
      </c>
      <c r="DD71" s="57">
        <f t="shared" si="59"/>
        <v>0</v>
      </c>
      <c r="DE71" s="57">
        <f t="shared" si="59"/>
        <v>23387200</v>
      </c>
      <c r="DF71" s="57">
        <f t="shared" si="59"/>
        <v>227716377</v>
      </c>
      <c r="DG71" s="57">
        <f t="shared" si="59"/>
        <v>0</v>
      </c>
      <c r="DH71" s="57">
        <f t="shared" si="59"/>
        <v>50687200</v>
      </c>
      <c r="DI71" s="57">
        <f t="shared" si="59"/>
        <v>0</v>
      </c>
      <c r="DJ71" s="57">
        <f t="shared" si="59"/>
        <v>3287205900</v>
      </c>
      <c r="DK71" s="57">
        <f t="shared" si="59"/>
        <v>225450266</v>
      </c>
      <c r="DL71" s="57">
        <f t="shared" si="59"/>
        <v>0</v>
      </c>
      <c r="DM71" s="57">
        <f t="shared" si="59"/>
        <v>208656831</v>
      </c>
      <c r="DN71" s="57">
        <f t="shared" si="59"/>
        <v>0</v>
      </c>
      <c r="DO71" s="57">
        <f t="shared" si="59"/>
        <v>137538233</v>
      </c>
      <c r="DP71" s="57">
        <f t="shared" si="59"/>
        <v>135950700</v>
      </c>
      <c r="DR71" s="25">
        <f t="shared" si="55"/>
        <v>8528035515</v>
      </c>
      <c r="DS71" s="25">
        <f t="shared" si="36"/>
        <v>8528035515</v>
      </c>
      <c r="DT71" s="25">
        <f t="shared" si="10"/>
        <v>8528035515</v>
      </c>
    </row>
    <row r="72" spans="1:126" ht="76.5" customHeight="1" thickTop="1" x14ac:dyDescent="0.25">
      <c r="A72" s="242" t="s">
        <v>215</v>
      </c>
      <c r="B72" s="238" t="s">
        <v>216</v>
      </c>
      <c r="C72" s="59" t="s">
        <v>217</v>
      </c>
      <c r="D72" s="60" t="s">
        <v>218</v>
      </c>
      <c r="E72" s="61">
        <v>520</v>
      </c>
      <c r="F72" s="62" t="s">
        <v>219</v>
      </c>
      <c r="G72" s="45">
        <f t="shared" ref="G72:G90" si="60">SUM(H72:AB72)</f>
        <v>227507728</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81158808+1125612+9000000+1642555+1037466+3543287</f>
        <v>97507728</v>
      </c>
      <c r="AC72" s="44">
        <f t="shared" si="52"/>
        <v>0.78209607455620145</v>
      </c>
      <c r="AD72" s="45">
        <f>SUM(AE72:AY72)</f>
        <v>177932901</v>
      </c>
      <c r="AE72" s="45"/>
      <c r="AF72" s="45">
        <f>+'[3]OCTUBRE 2018'!$K$3089</f>
        <v>110156875</v>
      </c>
      <c r="AG72" s="45"/>
      <c r="AH72" s="45"/>
      <c r="AI72" s="45"/>
      <c r="AJ72" s="45"/>
      <c r="AK72" s="45"/>
      <c r="AL72" s="45"/>
      <c r="AM72" s="45"/>
      <c r="AN72" s="45"/>
      <c r="AO72" s="45"/>
      <c r="AP72" s="45"/>
      <c r="AQ72" s="45"/>
      <c r="AR72" s="45"/>
      <c r="AS72" s="45"/>
      <c r="AT72" s="45"/>
      <c r="AU72" s="45"/>
      <c r="AV72" s="45"/>
      <c r="AW72" s="45"/>
      <c r="AX72" s="45"/>
      <c r="AY72" s="45">
        <f>+'[3]OCTUBRE 2018'!$AF$3089</f>
        <v>67776026</v>
      </c>
      <c r="AZ72" s="44">
        <f t="shared" si="11"/>
        <v>0.21790392544379855</v>
      </c>
      <c r="BA72" s="20">
        <f t="shared" ref="BA72:BA103" si="61">SUM(BB72:BV72)</f>
        <v>49574827</v>
      </c>
      <c r="BB72" s="20">
        <f t="shared" ref="BB72:BK90" si="62">H72-AE72</f>
        <v>0</v>
      </c>
      <c r="BC72" s="20">
        <f t="shared" si="62"/>
        <v>19843125</v>
      </c>
      <c r="BD72" s="20">
        <f t="shared" si="50"/>
        <v>0</v>
      </c>
      <c r="BE72" s="20">
        <f t="shared" si="50"/>
        <v>0</v>
      </c>
      <c r="BF72" s="20">
        <f t="shared" si="50"/>
        <v>0</v>
      </c>
      <c r="BG72" s="20">
        <f t="shared" si="50"/>
        <v>0</v>
      </c>
      <c r="BH72" s="20">
        <f t="shared" si="50"/>
        <v>0</v>
      </c>
      <c r="BI72" s="20">
        <f t="shared" si="50"/>
        <v>0</v>
      </c>
      <c r="BJ72" s="20">
        <f t="shared" si="50"/>
        <v>0</v>
      </c>
      <c r="BK72" s="20">
        <f t="shared" si="50"/>
        <v>0</v>
      </c>
      <c r="BL72" s="20">
        <f t="shared" si="50"/>
        <v>0</v>
      </c>
      <c r="BM72" s="20">
        <f t="shared" si="50"/>
        <v>0</v>
      </c>
      <c r="BN72" s="20">
        <f t="shared" si="50"/>
        <v>0</v>
      </c>
      <c r="BO72" s="20">
        <f t="shared" si="50"/>
        <v>0</v>
      </c>
      <c r="BP72" s="20">
        <f t="shared" si="50"/>
        <v>0</v>
      </c>
      <c r="BQ72" s="20">
        <f t="shared" si="50"/>
        <v>0</v>
      </c>
      <c r="BR72" s="20">
        <f t="shared" ref="BR72:BV90" si="63">X72-AU72</f>
        <v>0</v>
      </c>
      <c r="BS72" s="20">
        <f t="shared" si="63"/>
        <v>0</v>
      </c>
      <c r="BT72" s="20">
        <f t="shared" si="63"/>
        <v>0</v>
      </c>
      <c r="BU72" s="20">
        <f t="shared" si="63"/>
        <v>0</v>
      </c>
      <c r="BV72" s="20">
        <f t="shared" si="63"/>
        <v>29731702</v>
      </c>
      <c r="BW72" s="44">
        <f t="shared" si="53"/>
        <v>0.76009981076335131</v>
      </c>
      <c r="BX72" s="20">
        <f t="shared" ref="BX72:BX90" si="64">SUM(BY72:CS72)</f>
        <v>172928581</v>
      </c>
      <c r="BY72" s="20"/>
      <c r="BZ72" s="20">
        <f>+'[3]OCTUBRE 2018'!$H$3090+'[3]OCTUBRE 2018'!$H$3100+'[3]OCTUBRE 2018'!$H$3113+'[3]OCTUBRE 2018'!$H$3123+'[3]OCTUBRE 2018'!$H$3124+'[3]OCTUBRE 2018'!$H$3127+'[3]OCTUBRE 2018'!$H$3129+'[3]OCTUBRE 2018'!$H$3130+'[3]OCTUBRE 2018'!$H$3131+'[3]OCTUBRE 2018'!$H$3132+'[3]OCTUBRE 2018'!$H$3133+'[3]OCTUBRE 2018'!$H$3134+'[3]OCTUBRE 2018'!$H$3136+'[3]OCTUBRE 2018'!$H$3137+'[3]OCTUBRE 2018'!$H$3138+'[3]OCTUBRE 2018'!$H$3139+'[3]OCTUBRE 2018'!$H$3140+'[3]OCTUBRE 2018'!$H$3141+'[3]OCTUBRE 2018'!$H$3145+'[3]OCTUBRE 2018'!$H$3146+'[3]OCTUBRE 2018'!$H$3148+'[3]OCTUBRE 2018'!$H$3149+'[3]OCTUBRE 2018'!$H$3153+'[3]OCTUBRE 2018'!$H$3154+'[3]OCTUBRE 2018'!$H$3155+'[3]OCTUBRE 2018'!$H$3156+'[3]OCTUBRE 2018'!$H$3158+'[3]OCTUBRE 2018'!$H$3162+'[3]OCTUBRE 2018'!$H$3173+'[3]OCTUBRE 2018'!$H$3182+'[3]OCTUBRE 2018'!$H$3187+'[3]OCTUBRE 2018'!$H$3189+'[3]OCTUBRE 2018'!$H$3190+'[3]OCTUBRE 2018'!$H$3191</f>
        <v>110156875</v>
      </c>
      <c r="CA72" s="20"/>
      <c r="CB72" s="20"/>
      <c r="CC72" s="20"/>
      <c r="CD72" s="20"/>
      <c r="CE72" s="20"/>
      <c r="CF72" s="20"/>
      <c r="CG72" s="20"/>
      <c r="CH72" s="20"/>
      <c r="CI72" s="20"/>
      <c r="CJ72" s="20"/>
      <c r="CK72" s="20"/>
      <c r="CL72" s="20"/>
      <c r="CM72" s="20"/>
      <c r="CN72" s="20"/>
      <c r="CO72" s="20"/>
      <c r="CP72" s="20"/>
      <c r="CQ72" s="20"/>
      <c r="CR72" s="20"/>
      <c r="CS72" s="20">
        <f>+'[3]OCTUBRE 2018'!$H$3087-BZ72</f>
        <v>62771706</v>
      </c>
      <c r="CT72" s="21">
        <f t="shared" ref="CT72:CT124" si="65">1-BW72</f>
        <v>0.23990018923664869</v>
      </c>
      <c r="CU72" s="20">
        <f t="shared" si="45"/>
        <v>54579147</v>
      </c>
      <c r="CV72" s="20">
        <f t="shared" ref="CV72:CW90" si="66">H72-BY72</f>
        <v>0</v>
      </c>
      <c r="CW72" s="20">
        <f t="shared" si="66"/>
        <v>19843125</v>
      </c>
      <c r="CX72" s="20"/>
      <c r="CY72" s="20">
        <f t="shared" ref="CY72:DN87" si="67">K72-CB72</f>
        <v>0</v>
      </c>
      <c r="CZ72" s="20">
        <f t="shared" si="67"/>
        <v>0</v>
      </c>
      <c r="DA72" s="20">
        <f t="shared" si="67"/>
        <v>0</v>
      </c>
      <c r="DB72" s="20">
        <f t="shared" si="67"/>
        <v>0</v>
      </c>
      <c r="DC72" s="20">
        <f t="shared" si="67"/>
        <v>0</v>
      </c>
      <c r="DD72" s="20">
        <f t="shared" si="67"/>
        <v>0</v>
      </c>
      <c r="DE72" s="20">
        <f t="shared" si="67"/>
        <v>0</v>
      </c>
      <c r="DF72" s="20">
        <f t="shared" si="67"/>
        <v>0</v>
      </c>
      <c r="DG72" s="20">
        <f t="shared" si="67"/>
        <v>0</v>
      </c>
      <c r="DH72" s="20">
        <f t="shared" si="67"/>
        <v>0</v>
      </c>
      <c r="DI72" s="20">
        <f t="shared" si="67"/>
        <v>0</v>
      </c>
      <c r="DJ72" s="20">
        <f t="shared" si="67"/>
        <v>0</v>
      </c>
      <c r="DK72" s="20">
        <f t="shared" si="67"/>
        <v>0</v>
      </c>
      <c r="DL72" s="20">
        <f t="shared" si="67"/>
        <v>0</v>
      </c>
      <c r="DM72" s="20">
        <f t="shared" si="67"/>
        <v>0</v>
      </c>
      <c r="DN72" s="20">
        <f t="shared" si="67"/>
        <v>0</v>
      </c>
      <c r="DO72" s="20">
        <f t="shared" ref="DO72:DP90" si="68">AA72-CR72</f>
        <v>0</v>
      </c>
      <c r="DP72" s="20">
        <f t="shared" si="68"/>
        <v>34736022</v>
      </c>
      <c r="DR72" s="25">
        <f t="shared" si="55"/>
        <v>227507728</v>
      </c>
      <c r="DS72" s="25">
        <f t="shared" si="36"/>
        <v>227507728</v>
      </c>
      <c r="DT72" s="25">
        <f t="shared" si="10"/>
        <v>227507728</v>
      </c>
      <c r="DV72" s="25">
        <v>93964441</v>
      </c>
    </row>
    <row r="73" spans="1:126" ht="90.75" customHeight="1" x14ac:dyDescent="0.25">
      <c r="A73" s="243"/>
      <c r="B73" s="238"/>
      <c r="C73" s="28" t="s">
        <v>220</v>
      </c>
      <c r="D73" s="27" t="s">
        <v>221</v>
      </c>
      <c r="E73" s="18">
        <v>520</v>
      </c>
      <c r="F73" s="19" t="s">
        <v>127</v>
      </c>
      <c r="G73" s="20">
        <f t="shared" si="60"/>
        <v>0</v>
      </c>
      <c r="H73" s="20"/>
      <c r="I73" s="20">
        <f>40000000-40000000</f>
        <v>0</v>
      </c>
      <c r="J73" s="20"/>
      <c r="K73" s="20"/>
      <c r="L73" s="20"/>
      <c r="M73" s="20"/>
      <c r="N73" s="20"/>
      <c r="O73" s="20"/>
      <c r="P73" s="20"/>
      <c r="Q73" s="20"/>
      <c r="R73" s="20"/>
      <c r="S73" s="20"/>
      <c r="T73" s="20"/>
      <c r="U73" s="20"/>
      <c r="V73" s="20"/>
      <c r="W73" s="20"/>
      <c r="X73" s="20"/>
      <c r="Y73" s="20"/>
      <c r="Z73" s="20"/>
      <c r="AA73" s="20"/>
      <c r="AB73" s="20"/>
      <c r="AC73" s="21" t="e">
        <f t="shared" si="52"/>
        <v>#DIV/0!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t="e">
        <f t="shared" si="11"/>
        <v>#DIV/0!</v>
      </c>
      <c r="BA73" s="20">
        <f t="shared" si="61"/>
        <v>0</v>
      </c>
      <c r="BB73" s="20">
        <f t="shared" si="62"/>
        <v>0</v>
      </c>
      <c r="BC73" s="20">
        <f t="shared" si="62"/>
        <v>0</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si="63"/>
        <v>0</v>
      </c>
      <c r="BS73" s="20">
        <f t="shared" si="63"/>
        <v>0</v>
      </c>
      <c r="BT73" s="20">
        <f t="shared" si="63"/>
        <v>0</v>
      </c>
      <c r="BU73" s="20">
        <f t="shared" si="63"/>
        <v>0</v>
      </c>
      <c r="BV73" s="20">
        <f t="shared" si="63"/>
        <v>0</v>
      </c>
      <c r="BW73" s="21" t="e">
        <f t="shared" si="53"/>
        <v>#DIV/0!</v>
      </c>
      <c r="BX73" s="20">
        <f t="shared" si="64"/>
        <v>0</v>
      </c>
      <c r="BY73" s="20"/>
      <c r="BZ73" s="20"/>
      <c r="CA73" s="20"/>
      <c r="CB73" s="20"/>
      <c r="CC73" s="20"/>
      <c r="CD73" s="20"/>
      <c r="CE73" s="20"/>
      <c r="CF73" s="20"/>
      <c r="CG73" s="20"/>
      <c r="CH73" s="20"/>
      <c r="CI73" s="20"/>
      <c r="CJ73" s="20"/>
      <c r="CK73" s="20"/>
      <c r="CL73" s="20"/>
      <c r="CM73" s="20"/>
      <c r="CN73" s="20"/>
      <c r="CO73" s="20"/>
      <c r="CP73" s="20"/>
      <c r="CQ73" s="20"/>
      <c r="CR73" s="20"/>
      <c r="CS73" s="20"/>
      <c r="CT73" s="21" t="e">
        <f t="shared" si="65"/>
        <v>#DIV/0!</v>
      </c>
      <c r="CU73" s="20">
        <f t="shared" si="45"/>
        <v>0</v>
      </c>
      <c r="CV73" s="20">
        <f t="shared" si="66"/>
        <v>0</v>
      </c>
      <c r="CW73" s="20">
        <f t="shared" si="66"/>
        <v>0</v>
      </c>
      <c r="CX73" s="20"/>
      <c r="CY73" s="20">
        <f t="shared" si="67"/>
        <v>0</v>
      </c>
      <c r="CZ73" s="20">
        <f t="shared" si="67"/>
        <v>0</v>
      </c>
      <c r="DA73" s="20">
        <f t="shared" si="67"/>
        <v>0</v>
      </c>
      <c r="DB73" s="20">
        <f t="shared" si="67"/>
        <v>0</v>
      </c>
      <c r="DC73" s="20">
        <f t="shared" si="67"/>
        <v>0</v>
      </c>
      <c r="DD73" s="20">
        <f t="shared" si="67"/>
        <v>0</v>
      </c>
      <c r="DE73" s="20">
        <f t="shared" si="67"/>
        <v>0</v>
      </c>
      <c r="DF73" s="20">
        <f t="shared" si="67"/>
        <v>0</v>
      </c>
      <c r="DG73" s="20">
        <f t="shared" si="67"/>
        <v>0</v>
      </c>
      <c r="DH73" s="20">
        <f t="shared" si="67"/>
        <v>0</v>
      </c>
      <c r="DI73" s="20">
        <f t="shared" si="67"/>
        <v>0</v>
      </c>
      <c r="DJ73" s="20">
        <f t="shared" si="67"/>
        <v>0</v>
      </c>
      <c r="DK73" s="20">
        <f t="shared" si="67"/>
        <v>0</v>
      </c>
      <c r="DL73" s="20">
        <f t="shared" si="67"/>
        <v>0</v>
      </c>
      <c r="DM73" s="20">
        <f t="shared" si="67"/>
        <v>0</v>
      </c>
      <c r="DN73" s="20">
        <f t="shared" si="67"/>
        <v>0</v>
      </c>
      <c r="DO73" s="20">
        <f t="shared" si="68"/>
        <v>0</v>
      </c>
      <c r="DP73" s="20">
        <f t="shared" si="68"/>
        <v>0</v>
      </c>
      <c r="DR73" s="25">
        <f t="shared" si="55"/>
        <v>0</v>
      </c>
      <c r="DS73" s="25">
        <f t="shared" si="36"/>
        <v>0</v>
      </c>
      <c r="DT73" s="25">
        <f t="shared" ref="DT73:DT124" si="69">+BX73+CU73</f>
        <v>0</v>
      </c>
    </row>
    <row r="74" spans="1:126" ht="47.25" customHeight="1" x14ac:dyDescent="0.25">
      <c r="A74" s="243"/>
      <c r="B74" s="244"/>
      <c r="C74" s="28" t="s">
        <v>222</v>
      </c>
      <c r="D74" s="17" t="s">
        <v>223</v>
      </c>
      <c r="E74" s="18">
        <v>520</v>
      </c>
      <c r="F74" s="19" t="s">
        <v>224</v>
      </c>
      <c r="G74" s="20">
        <f t="shared" si="60"/>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52"/>
        <v>0.61024538461538458</v>
      </c>
      <c r="AD74" s="20">
        <f t="shared" ref="AD74:AD90" si="70">SUM(AE74:AY74)</f>
        <v>7933190</v>
      </c>
      <c r="AE74" s="20"/>
      <c r="AF74" s="20"/>
      <c r="AG74" s="20"/>
      <c r="AH74" s="20"/>
      <c r="AI74" s="20"/>
      <c r="AJ74" s="20"/>
      <c r="AK74" s="20"/>
      <c r="AL74" s="20"/>
      <c r="AM74" s="20"/>
      <c r="AN74" s="20"/>
      <c r="AO74" s="20"/>
      <c r="AP74" s="20"/>
      <c r="AQ74" s="20"/>
      <c r="AR74" s="20"/>
      <c r="AS74" s="20"/>
      <c r="AT74" s="20"/>
      <c r="AU74" s="20"/>
      <c r="AV74" s="20"/>
      <c r="AW74" s="20"/>
      <c r="AX74" s="20"/>
      <c r="AY74" s="20">
        <f>+'[3]OCTUBRE 2018'!$AF$3204</f>
        <v>7933190</v>
      </c>
      <c r="AZ74" s="21">
        <f t="shared" si="11"/>
        <v>0.38975461538461542</v>
      </c>
      <c r="BA74" s="20">
        <f t="shared" si="61"/>
        <v>5066810</v>
      </c>
      <c r="BB74" s="20">
        <f t="shared" si="62"/>
        <v>0</v>
      </c>
      <c r="BC74" s="20">
        <f t="shared" si="62"/>
        <v>0</v>
      </c>
      <c r="BD74" s="20">
        <f t="shared" si="62"/>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63"/>
        <v>0</v>
      </c>
      <c r="BS74" s="20">
        <f t="shared" si="63"/>
        <v>0</v>
      </c>
      <c r="BT74" s="20">
        <f t="shared" si="63"/>
        <v>0</v>
      </c>
      <c r="BU74" s="20">
        <f t="shared" si="63"/>
        <v>0</v>
      </c>
      <c r="BV74" s="20">
        <f t="shared" si="63"/>
        <v>5066810</v>
      </c>
      <c r="BW74" s="21">
        <f t="shared" si="53"/>
        <v>0.61024538461538458</v>
      </c>
      <c r="BX74" s="20">
        <f t="shared" si="64"/>
        <v>7933190</v>
      </c>
      <c r="BY74" s="20"/>
      <c r="BZ74" s="20"/>
      <c r="CA74" s="20"/>
      <c r="CB74" s="20"/>
      <c r="CC74" s="20"/>
      <c r="CD74" s="20"/>
      <c r="CE74" s="20"/>
      <c r="CF74" s="20"/>
      <c r="CG74" s="20"/>
      <c r="CH74" s="20"/>
      <c r="CI74" s="20"/>
      <c r="CJ74" s="20"/>
      <c r="CK74" s="20"/>
      <c r="CL74" s="20"/>
      <c r="CM74" s="20"/>
      <c r="CN74" s="20"/>
      <c r="CO74" s="20"/>
      <c r="CP74" s="20"/>
      <c r="CQ74" s="20"/>
      <c r="CR74" s="20"/>
      <c r="CS74" s="20">
        <f>+'[3]OCTUBRE 2018'!$H$3202</f>
        <v>7933190</v>
      </c>
      <c r="CT74" s="21">
        <f t="shared" si="65"/>
        <v>0.38975461538461542</v>
      </c>
      <c r="CU74" s="20">
        <f t="shared" si="45"/>
        <v>5066810</v>
      </c>
      <c r="CV74" s="20">
        <f t="shared" si="66"/>
        <v>0</v>
      </c>
      <c r="CW74" s="20">
        <f t="shared" si="66"/>
        <v>0</v>
      </c>
      <c r="CX74" s="20"/>
      <c r="CY74" s="20">
        <f t="shared" si="67"/>
        <v>0</v>
      </c>
      <c r="CZ74" s="20">
        <f t="shared" si="67"/>
        <v>0</v>
      </c>
      <c r="DA74" s="20">
        <f t="shared" si="67"/>
        <v>0</v>
      </c>
      <c r="DB74" s="20">
        <f t="shared" si="67"/>
        <v>0</v>
      </c>
      <c r="DC74" s="20">
        <f t="shared" si="67"/>
        <v>0</v>
      </c>
      <c r="DD74" s="20">
        <f t="shared" si="67"/>
        <v>0</v>
      </c>
      <c r="DE74" s="20">
        <f t="shared" si="67"/>
        <v>0</v>
      </c>
      <c r="DF74" s="20">
        <f t="shared" si="67"/>
        <v>0</v>
      </c>
      <c r="DG74" s="20">
        <f t="shared" si="67"/>
        <v>0</v>
      </c>
      <c r="DH74" s="20">
        <f t="shared" si="67"/>
        <v>0</v>
      </c>
      <c r="DI74" s="20">
        <f t="shared" si="67"/>
        <v>0</v>
      </c>
      <c r="DJ74" s="20">
        <f t="shared" si="67"/>
        <v>0</v>
      </c>
      <c r="DK74" s="20">
        <f t="shared" si="67"/>
        <v>0</v>
      </c>
      <c r="DL74" s="20">
        <f t="shared" si="67"/>
        <v>0</v>
      </c>
      <c r="DM74" s="20">
        <f t="shared" si="67"/>
        <v>0</v>
      </c>
      <c r="DN74" s="20">
        <f t="shared" si="67"/>
        <v>0</v>
      </c>
      <c r="DO74" s="20">
        <f t="shared" si="68"/>
        <v>0</v>
      </c>
      <c r="DP74" s="20">
        <f t="shared" si="68"/>
        <v>5066810</v>
      </c>
      <c r="DR74" s="25">
        <f t="shared" si="55"/>
        <v>13000000</v>
      </c>
      <c r="DS74" s="25">
        <f t="shared" si="36"/>
        <v>13000000</v>
      </c>
      <c r="DT74" s="25">
        <f t="shared" si="69"/>
        <v>13000000</v>
      </c>
    </row>
    <row r="75" spans="1:126" ht="30" customHeight="1" x14ac:dyDescent="0.25">
      <c r="A75" s="243"/>
      <c r="B75" s="52" t="s">
        <v>225</v>
      </c>
      <c r="C75" s="28" t="s">
        <v>226</v>
      </c>
      <c r="D75" s="17" t="s">
        <v>227</v>
      </c>
      <c r="E75" s="18">
        <v>520</v>
      </c>
      <c r="F75" s="19" t="s">
        <v>127</v>
      </c>
      <c r="G75" s="20">
        <f t="shared" si="60"/>
        <v>50000000</v>
      </c>
      <c r="H75" s="20"/>
      <c r="I75" s="20">
        <v>10000000</v>
      </c>
      <c r="J75" s="20"/>
      <c r="K75" s="20"/>
      <c r="L75" s="20"/>
      <c r="M75" s="20"/>
      <c r="N75" s="20"/>
      <c r="O75" s="20"/>
      <c r="P75" s="20"/>
      <c r="Q75" s="20"/>
      <c r="R75" s="20"/>
      <c r="S75" s="20"/>
      <c r="T75" s="20"/>
      <c r="U75" s="20"/>
      <c r="V75" s="20"/>
      <c r="W75" s="20">
        <v>30000000</v>
      </c>
      <c r="X75" s="20"/>
      <c r="Y75" s="20">
        <v>10000000</v>
      </c>
      <c r="Z75" s="20"/>
      <c r="AA75" s="20"/>
      <c r="AB75" s="20"/>
      <c r="AC75" s="21">
        <f t="shared" si="52"/>
        <v>0.59805189999999997</v>
      </c>
      <c r="AD75" s="20">
        <f t="shared" si="70"/>
        <v>29902595</v>
      </c>
      <c r="AE75" s="20"/>
      <c r="AF75" s="20"/>
      <c r="AG75" s="20"/>
      <c r="AH75" s="20"/>
      <c r="AI75" s="20"/>
      <c r="AJ75" s="20"/>
      <c r="AK75" s="20"/>
      <c r="AL75" s="20"/>
      <c r="AM75" s="20"/>
      <c r="AN75" s="20"/>
      <c r="AO75" s="20"/>
      <c r="AP75" s="20"/>
      <c r="AQ75" s="20"/>
      <c r="AR75" s="20"/>
      <c r="AS75" s="20"/>
      <c r="AT75" s="20">
        <f>+'[4]JULIO 2018'!$Y$2290</f>
        <v>29902595</v>
      </c>
      <c r="AU75" s="20"/>
      <c r="AV75" s="20"/>
      <c r="AW75" s="20"/>
      <c r="AX75" s="20"/>
      <c r="AY75" s="20"/>
      <c r="AZ75" s="21">
        <f t="shared" si="11"/>
        <v>0.40194810000000003</v>
      </c>
      <c r="BA75" s="20">
        <f t="shared" si="61"/>
        <v>20097405</v>
      </c>
      <c r="BB75" s="20">
        <f t="shared" si="62"/>
        <v>0</v>
      </c>
      <c r="BC75" s="20">
        <f t="shared" si="62"/>
        <v>10000000</v>
      </c>
      <c r="BD75" s="20">
        <f t="shared" si="62"/>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97405</v>
      </c>
      <c r="BR75" s="20">
        <f t="shared" si="63"/>
        <v>0</v>
      </c>
      <c r="BS75" s="20">
        <f t="shared" si="63"/>
        <v>10000000</v>
      </c>
      <c r="BT75" s="20">
        <f t="shared" si="63"/>
        <v>0</v>
      </c>
      <c r="BU75" s="20">
        <f t="shared" si="63"/>
        <v>0</v>
      </c>
      <c r="BV75" s="20">
        <f t="shared" si="63"/>
        <v>0</v>
      </c>
      <c r="BW75" s="21">
        <f t="shared" si="53"/>
        <v>0.59805189999999997</v>
      </c>
      <c r="BX75" s="20">
        <f t="shared" si="64"/>
        <v>29902595</v>
      </c>
      <c r="BY75" s="20"/>
      <c r="BZ75" s="20"/>
      <c r="CA75" s="20"/>
      <c r="CB75" s="20"/>
      <c r="CC75" s="20"/>
      <c r="CD75" s="20"/>
      <c r="CE75" s="20"/>
      <c r="CF75" s="20"/>
      <c r="CG75" s="20"/>
      <c r="CH75" s="20"/>
      <c r="CI75" s="20"/>
      <c r="CJ75" s="20"/>
      <c r="CK75" s="20"/>
      <c r="CL75" s="20"/>
      <c r="CM75" s="20"/>
      <c r="CN75" s="20">
        <f>+'[2]AGOSTO 2018'!$H$2630</f>
        <v>29902595</v>
      </c>
      <c r="CO75" s="20"/>
      <c r="CP75" s="20"/>
      <c r="CQ75" s="20"/>
      <c r="CR75" s="20"/>
      <c r="CS75" s="20"/>
      <c r="CT75" s="21">
        <f t="shared" si="65"/>
        <v>0.40194810000000003</v>
      </c>
      <c r="CU75" s="20">
        <f t="shared" si="45"/>
        <v>20097405</v>
      </c>
      <c r="CV75" s="20">
        <f t="shared" si="66"/>
        <v>0</v>
      </c>
      <c r="CW75" s="20">
        <f t="shared" si="66"/>
        <v>10000000</v>
      </c>
      <c r="CX75" s="20"/>
      <c r="CY75" s="20">
        <f t="shared" si="67"/>
        <v>0</v>
      </c>
      <c r="CZ75" s="20">
        <f t="shared" si="67"/>
        <v>0</v>
      </c>
      <c r="DA75" s="20">
        <f t="shared" si="67"/>
        <v>0</v>
      </c>
      <c r="DB75" s="20">
        <f t="shared" si="67"/>
        <v>0</v>
      </c>
      <c r="DC75" s="20">
        <f t="shared" si="67"/>
        <v>0</v>
      </c>
      <c r="DD75" s="20">
        <f t="shared" si="67"/>
        <v>0</v>
      </c>
      <c r="DE75" s="20">
        <f t="shared" si="67"/>
        <v>0</v>
      </c>
      <c r="DF75" s="20">
        <f t="shared" si="67"/>
        <v>0</v>
      </c>
      <c r="DG75" s="20">
        <f t="shared" si="67"/>
        <v>0</v>
      </c>
      <c r="DH75" s="20">
        <f t="shared" si="67"/>
        <v>0</v>
      </c>
      <c r="DI75" s="20">
        <f t="shared" si="67"/>
        <v>0</v>
      </c>
      <c r="DJ75" s="20">
        <f t="shared" si="67"/>
        <v>0</v>
      </c>
      <c r="DK75" s="20">
        <f t="shared" si="67"/>
        <v>97405</v>
      </c>
      <c r="DL75" s="20">
        <f t="shared" si="67"/>
        <v>0</v>
      </c>
      <c r="DM75" s="20">
        <f t="shared" si="67"/>
        <v>10000000</v>
      </c>
      <c r="DN75" s="20">
        <f t="shared" si="67"/>
        <v>0</v>
      </c>
      <c r="DO75" s="20">
        <f t="shared" si="68"/>
        <v>0</v>
      </c>
      <c r="DP75" s="20">
        <f t="shared" si="68"/>
        <v>0</v>
      </c>
      <c r="DR75" s="25">
        <f t="shared" si="55"/>
        <v>50000000</v>
      </c>
      <c r="DS75" s="25">
        <f t="shared" si="36"/>
        <v>50000000</v>
      </c>
      <c r="DT75" s="25">
        <f t="shared" si="69"/>
        <v>50000000</v>
      </c>
    </row>
    <row r="76" spans="1:126" ht="30" customHeight="1" x14ac:dyDescent="0.25">
      <c r="A76" s="243"/>
      <c r="B76" s="245" t="s">
        <v>228</v>
      </c>
      <c r="C76" s="28" t="s">
        <v>229</v>
      </c>
      <c r="D76" s="17" t="s">
        <v>230</v>
      </c>
      <c r="E76" s="18">
        <v>520</v>
      </c>
      <c r="F76" s="19" t="s">
        <v>127</v>
      </c>
      <c r="G76" s="20">
        <f t="shared" si="60"/>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52"/>
        <v>0.88085485714285716</v>
      </c>
      <c r="AD76" s="20">
        <f t="shared" si="70"/>
        <v>123319680</v>
      </c>
      <c r="AE76" s="20"/>
      <c r="AF76" s="20">
        <f>+'[1]ABRIL 2018'!$K$1657</f>
        <v>10000000</v>
      </c>
      <c r="AG76" s="20"/>
      <c r="AH76" s="20"/>
      <c r="AI76" s="20"/>
      <c r="AJ76" s="20"/>
      <c r="AK76" s="20"/>
      <c r="AL76" s="20"/>
      <c r="AM76" s="20"/>
      <c r="AN76" s="20"/>
      <c r="AO76" s="20"/>
      <c r="AP76" s="20"/>
      <c r="AQ76" s="20"/>
      <c r="AR76" s="20"/>
      <c r="AS76" s="20"/>
      <c r="AT76" s="20"/>
      <c r="AU76" s="20"/>
      <c r="AV76" s="20">
        <f>+'[3]OCTUBRE 2018'!$AA$3279</f>
        <v>113319680</v>
      </c>
      <c r="AW76" s="20"/>
      <c r="AX76" s="20"/>
      <c r="AY76" s="20"/>
      <c r="AZ76" s="21">
        <f t="shared" si="11"/>
        <v>0.11914514285714284</v>
      </c>
      <c r="BA76" s="20">
        <f t="shared" si="61"/>
        <v>16680320</v>
      </c>
      <c r="BB76" s="20">
        <f t="shared" si="62"/>
        <v>0</v>
      </c>
      <c r="BC76" s="20">
        <f t="shared" si="62"/>
        <v>0</v>
      </c>
      <c r="BD76" s="20">
        <f t="shared" si="62"/>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0</v>
      </c>
      <c r="BR76" s="20">
        <f t="shared" si="63"/>
        <v>0</v>
      </c>
      <c r="BS76" s="20">
        <f t="shared" si="63"/>
        <v>16680320</v>
      </c>
      <c r="BT76" s="20">
        <f t="shared" si="63"/>
        <v>0</v>
      </c>
      <c r="BU76" s="20">
        <f t="shared" si="63"/>
        <v>0</v>
      </c>
      <c r="BV76" s="20">
        <f t="shared" si="63"/>
        <v>0</v>
      </c>
      <c r="BW76" s="21">
        <f t="shared" si="53"/>
        <v>0.40078186428571427</v>
      </c>
      <c r="BX76" s="20">
        <f t="shared" si="64"/>
        <v>56109461</v>
      </c>
      <c r="BY76" s="20"/>
      <c r="BZ76" s="20">
        <f>+'[7]MAYO 2018'!$H$1959+'[7]MAYO 2018'!$H$1960</f>
        <v>10000000</v>
      </c>
      <c r="CA76" s="20"/>
      <c r="CB76" s="20"/>
      <c r="CC76" s="20"/>
      <c r="CD76" s="20"/>
      <c r="CE76" s="20"/>
      <c r="CF76" s="20"/>
      <c r="CG76" s="20"/>
      <c r="CH76" s="20"/>
      <c r="CI76" s="20"/>
      <c r="CJ76" s="20"/>
      <c r="CK76" s="20"/>
      <c r="CL76" s="20"/>
      <c r="CM76" s="20"/>
      <c r="CN76" s="20"/>
      <c r="CO76" s="20"/>
      <c r="CP76" s="20">
        <f>+'[3]OCTUBRE 2018'!$H$3283+'[3]OCTUBRE 2018'!$H$3285+'[3]OCTUBRE 2018'!$H$3286+'[3]OCTUBRE 2018'!$H$3287+'[3]OCTUBRE 2018'!$H$3289+'[3]OCTUBRE 2018'!$H$3291+'[3]OCTUBRE 2018'!$H$3292+'[3]OCTUBRE 2018'!$H$3294+'[3]OCTUBRE 2018'!$H$3295+'[3]OCTUBRE 2018'!$H$3299+'[3]OCTUBRE 2018'!$H$3301+'[3]OCTUBRE 2018'!$H$3304+'[3]OCTUBRE 2018'!$H$3309</f>
        <v>46109461</v>
      </c>
      <c r="CQ76" s="20"/>
      <c r="CR76" s="20"/>
      <c r="CS76" s="20"/>
      <c r="CT76" s="21">
        <f t="shared" si="65"/>
        <v>0.59921813571428573</v>
      </c>
      <c r="CU76" s="20">
        <f t="shared" si="45"/>
        <v>83890539</v>
      </c>
      <c r="CV76" s="20">
        <f t="shared" si="66"/>
        <v>0</v>
      </c>
      <c r="CW76" s="20">
        <f t="shared" si="66"/>
        <v>0</v>
      </c>
      <c r="CX76" s="20"/>
      <c r="CY76" s="20">
        <f t="shared" si="67"/>
        <v>0</v>
      </c>
      <c r="CZ76" s="20">
        <f t="shared" si="67"/>
        <v>0</v>
      </c>
      <c r="DA76" s="20">
        <f t="shared" si="67"/>
        <v>0</v>
      </c>
      <c r="DB76" s="20">
        <f t="shared" si="67"/>
        <v>0</v>
      </c>
      <c r="DC76" s="20">
        <f t="shared" si="67"/>
        <v>0</v>
      </c>
      <c r="DD76" s="20">
        <f t="shared" si="67"/>
        <v>0</v>
      </c>
      <c r="DE76" s="20">
        <f t="shared" si="67"/>
        <v>0</v>
      </c>
      <c r="DF76" s="20">
        <f t="shared" si="67"/>
        <v>0</v>
      </c>
      <c r="DG76" s="20">
        <f t="shared" si="67"/>
        <v>0</v>
      </c>
      <c r="DH76" s="20">
        <f t="shared" si="67"/>
        <v>0</v>
      </c>
      <c r="DI76" s="20">
        <f t="shared" si="67"/>
        <v>0</v>
      </c>
      <c r="DJ76" s="20">
        <f t="shared" si="67"/>
        <v>0</v>
      </c>
      <c r="DK76" s="20">
        <f t="shared" si="67"/>
        <v>0</v>
      </c>
      <c r="DL76" s="20">
        <f t="shared" si="67"/>
        <v>0</v>
      </c>
      <c r="DM76" s="20">
        <f t="shared" si="67"/>
        <v>83890539</v>
      </c>
      <c r="DN76" s="20">
        <f t="shared" si="67"/>
        <v>0</v>
      </c>
      <c r="DO76" s="20">
        <f t="shared" si="68"/>
        <v>0</v>
      </c>
      <c r="DP76" s="20">
        <f t="shared" si="68"/>
        <v>0</v>
      </c>
      <c r="DR76" s="25">
        <f t="shared" si="55"/>
        <v>140000000</v>
      </c>
      <c r="DS76" s="25">
        <f t="shared" si="36"/>
        <v>140000000</v>
      </c>
      <c r="DT76" s="25">
        <f t="shared" si="69"/>
        <v>140000000</v>
      </c>
    </row>
    <row r="77" spans="1:126" ht="30.75" customHeight="1" x14ac:dyDescent="0.25">
      <c r="A77" s="243"/>
      <c r="B77" s="246"/>
      <c r="C77" s="28" t="s">
        <v>231</v>
      </c>
      <c r="D77" s="17" t="s">
        <v>232</v>
      </c>
      <c r="E77" s="18">
        <v>520</v>
      </c>
      <c r="F77" s="19" t="s">
        <v>127</v>
      </c>
      <c r="G77" s="20">
        <f t="shared" si="60"/>
        <v>2000000000</v>
      </c>
      <c r="H77" s="45"/>
      <c r="I77" s="30"/>
      <c r="J77" s="30"/>
      <c r="K77" s="30"/>
      <c r="L77" s="20"/>
      <c r="M77" s="20"/>
      <c r="N77" s="20"/>
      <c r="O77" s="20"/>
      <c r="P77" s="20"/>
      <c r="Q77" s="20"/>
      <c r="R77" s="20"/>
      <c r="S77" s="20"/>
      <c r="T77" s="20"/>
      <c r="U77" s="20"/>
      <c r="V77" s="20">
        <v>2000000000</v>
      </c>
      <c r="W77" s="20"/>
      <c r="X77" s="20"/>
      <c r="Y77" s="20"/>
      <c r="Z77" s="20"/>
      <c r="AA77" s="20"/>
      <c r="AB77" s="20"/>
      <c r="AC77" s="21">
        <f t="shared" si="52"/>
        <v>0.76250465550000002</v>
      </c>
      <c r="AD77" s="20">
        <f t="shared" si="70"/>
        <v>1525009311</v>
      </c>
      <c r="AE77" s="20"/>
      <c r="AF77" s="20"/>
      <c r="AG77" s="20"/>
      <c r="AH77" s="20"/>
      <c r="AI77" s="20"/>
      <c r="AJ77" s="20"/>
      <c r="AK77" s="20"/>
      <c r="AL77" s="20"/>
      <c r="AM77" s="20"/>
      <c r="AN77" s="20"/>
      <c r="AO77" s="20"/>
      <c r="AP77" s="20"/>
      <c r="AQ77" s="20"/>
      <c r="AR77" s="20"/>
      <c r="AS77" s="20">
        <f>+'[6]SEPTIEMBRE 2018'!$X$2918</f>
        <v>1525009311</v>
      </c>
      <c r="AT77" s="20"/>
      <c r="AU77" s="20"/>
      <c r="AV77" s="20"/>
      <c r="AW77" s="20"/>
      <c r="AX77" s="20"/>
      <c r="AY77" s="20"/>
      <c r="AZ77" s="21">
        <f t="shared" si="11"/>
        <v>0.23749534449999998</v>
      </c>
      <c r="BA77" s="20">
        <f t="shared" si="61"/>
        <v>474990689</v>
      </c>
      <c r="BB77" s="20">
        <f t="shared" si="62"/>
        <v>0</v>
      </c>
      <c r="BC77" s="20">
        <f t="shared" si="62"/>
        <v>0</v>
      </c>
      <c r="BD77" s="20">
        <f t="shared" si="62"/>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474990689</v>
      </c>
      <c r="BQ77" s="20">
        <f t="shared" si="50"/>
        <v>0</v>
      </c>
      <c r="BR77" s="20">
        <f t="shared" si="63"/>
        <v>0</v>
      </c>
      <c r="BS77" s="20">
        <f t="shared" si="63"/>
        <v>0</v>
      </c>
      <c r="BT77" s="20">
        <f t="shared" si="63"/>
        <v>0</v>
      </c>
      <c r="BU77" s="20">
        <f t="shared" si="63"/>
        <v>0</v>
      </c>
      <c r="BV77" s="20">
        <f t="shared" si="63"/>
        <v>0</v>
      </c>
      <c r="BW77" s="21">
        <f t="shared" si="53"/>
        <v>0.72852227449999996</v>
      </c>
      <c r="BX77" s="20">
        <f t="shared" si="64"/>
        <v>1457044549</v>
      </c>
      <c r="BY77" s="20"/>
      <c r="BZ77" s="20"/>
      <c r="CA77" s="20"/>
      <c r="CB77" s="20"/>
      <c r="CC77" s="20"/>
      <c r="CD77" s="20"/>
      <c r="CE77" s="20"/>
      <c r="CF77" s="20"/>
      <c r="CG77" s="20"/>
      <c r="CH77" s="20"/>
      <c r="CI77" s="20"/>
      <c r="CJ77" s="20"/>
      <c r="CK77" s="20"/>
      <c r="CL77" s="20"/>
      <c r="CM77" s="20">
        <f>+'[3]OCTUBRE 2018'!$H$3315</f>
        <v>1457044549</v>
      </c>
      <c r="CN77" s="20"/>
      <c r="CO77" s="20"/>
      <c r="CP77" s="20"/>
      <c r="CQ77" s="20"/>
      <c r="CR77" s="20"/>
      <c r="CS77" s="20"/>
      <c r="CT77" s="21">
        <f t="shared" si="65"/>
        <v>0.27147772550000004</v>
      </c>
      <c r="CU77" s="20">
        <f t="shared" si="45"/>
        <v>542955451</v>
      </c>
      <c r="CV77" s="20">
        <f t="shared" si="66"/>
        <v>0</v>
      </c>
      <c r="CW77" s="20">
        <f t="shared" si="66"/>
        <v>0</v>
      </c>
      <c r="CX77" s="20"/>
      <c r="CY77" s="20">
        <f t="shared" si="67"/>
        <v>0</v>
      </c>
      <c r="CZ77" s="20">
        <f t="shared" si="67"/>
        <v>0</v>
      </c>
      <c r="DA77" s="20">
        <f t="shared" si="67"/>
        <v>0</v>
      </c>
      <c r="DB77" s="20">
        <f t="shared" si="67"/>
        <v>0</v>
      </c>
      <c r="DC77" s="20">
        <f t="shared" si="67"/>
        <v>0</v>
      </c>
      <c r="DD77" s="20">
        <f t="shared" si="67"/>
        <v>0</v>
      </c>
      <c r="DE77" s="20">
        <f t="shared" si="67"/>
        <v>0</v>
      </c>
      <c r="DF77" s="20">
        <f t="shared" si="67"/>
        <v>0</v>
      </c>
      <c r="DG77" s="20">
        <f t="shared" si="67"/>
        <v>0</v>
      </c>
      <c r="DH77" s="20">
        <f t="shared" si="67"/>
        <v>0</v>
      </c>
      <c r="DI77" s="20">
        <f t="shared" si="67"/>
        <v>0</v>
      </c>
      <c r="DJ77" s="20">
        <f t="shared" si="67"/>
        <v>542955451</v>
      </c>
      <c r="DK77" s="20">
        <f t="shared" si="67"/>
        <v>0</v>
      </c>
      <c r="DL77" s="20">
        <f t="shared" si="67"/>
        <v>0</v>
      </c>
      <c r="DM77" s="20">
        <f t="shared" si="67"/>
        <v>0</v>
      </c>
      <c r="DN77" s="20">
        <f t="shared" si="67"/>
        <v>0</v>
      </c>
      <c r="DO77" s="20">
        <f t="shared" si="68"/>
        <v>0</v>
      </c>
      <c r="DP77" s="20">
        <f t="shared" si="68"/>
        <v>0</v>
      </c>
      <c r="DR77" s="25">
        <f t="shared" si="55"/>
        <v>2000000000</v>
      </c>
      <c r="DS77" s="25">
        <f t="shared" si="36"/>
        <v>2000000000</v>
      </c>
      <c r="DT77" s="25">
        <f t="shared" si="69"/>
        <v>2000000000</v>
      </c>
    </row>
    <row r="78" spans="1:126" ht="32.25" customHeight="1" x14ac:dyDescent="0.25">
      <c r="A78" s="243"/>
      <c r="B78" s="246"/>
      <c r="C78" s="28" t="s">
        <v>233</v>
      </c>
      <c r="D78" s="17" t="s">
        <v>234</v>
      </c>
      <c r="E78" s="18">
        <v>520</v>
      </c>
      <c r="F78" s="19" t="s">
        <v>127</v>
      </c>
      <c r="G78" s="20">
        <f t="shared" si="60"/>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52"/>
        <v>0.9004933727272727</v>
      </c>
      <c r="AD78" s="20">
        <f t="shared" si="70"/>
        <v>198108542</v>
      </c>
      <c r="AE78" s="20"/>
      <c r="AF78" s="20"/>
      <c r="AG78" s="20"/>
      <c r="AH78" s="20"/>
      <c r="AI78" s="20"/>
      <c r="AJ78" s="20"/>
      <c r="AK78" s="20"/>
      <c r="AL78" s="20"/>
      <c r="AM78" s="20"/>
      <c r="AN78" s="20"/>
      <c r="AO78" s="20"/>
      <c r="AP78" s="20"/>
      <c r="AQ78" s="20"/>
      <c r="AR78" s="20"/>
      <c r="AS78" s="20"/>
      <c r="AT78" s="20"/>
      <c r="AU78" s="20"/>
      <c r="AV78" s="20">
        <f>+'[3]OCTUBRE 2018'!$AA$3443</f>
        <v>198108542</v>
      </c>
      <c r="AW78" s="20"/>
      <c r="AX78" s="20"/>
      <c r="AY78" s="20"/>
      <c r="AZ78" s="21">
        <f t="shared" si="11"/>
        <v>9.9506627272727299E-2</v>
      </c>
      <c r="BA78" s="20">
        <f t="shared" si="61"/>
        <v>21891458</v>
      </c>
      <c r="BB78" s="20">
        <f t="shared" si="62"/>
        <v>0</v>
      </c>
      <c r="BC78" s="20">
        <f t="shared" si="62"/>
        <v>0</v>
      </c>
      <c r="BD78" s="20">
        <f t="shared" si="62"/>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0</v>
      </c>
      <c r="BQ78" s="20">
        <f t="shared" si="50"/>
        <v>0</v>
      </c>
      <c r="BR78" s="20">
        <f t="shared" si="63"/>
        <v>0</v>
      </c>
      <c r="BS78" s="20">
        <f t="shared" si="63"/>
        <v>21891458</v>
      </c>
      <c r="BT78" s="20">
        <f t="shared" si="63"/>
        <v>0</v>
      </c>
      <c r="BU78" s="20">
        <f t="shared" si="63"/>
        <v>0</v>
      </c>
      <c r="BV78" s="20">
        <f t="shared" si="63"/>
        <v>0</v>
      </c>
      <c r="BW78" s="21">
        <f t="shared" si="53"/>
        <v>0.8137457545454545</v>
      </c>
      <c r="BX78" s="20">
        <f t="shared" si="64"/>
        <v>179024066</v>
      </c>
      <c r="BY78" s="20"/>
      <c r="BZ78" s="20"/>
      <c r="CA78" s="20"/>
      <c r="CB78" s="20"/>
      <c r="CC78" s="20"/>
      <c r="CD78" s="20"/>
      <c r="CE78" s="20"/>
      <c r="CF78" s="20"/>
      <c r="CG78" s="20"/>
      <c r="CH78" s="20"/>
      <c r="CI78" s="20"/>
      <c r="CJ78" s="20"/>
      <c r="CK78" s="20"/>
      <c r="CL78" s="20"/>
      <c r="CM78" s="20"/>
      <c r="CN78" s="20"/>
      <c r="CO78" s="20"/>
      <c r="CP78" s="20">
        <f>+'[3]OCTUBRE 2018'!$H$3441</f>
        <v>179024066</v>
      </c>
      <c r="CQ78" s="20"/>
      <c r="CR78" s="20"/>
      <c r="CS78" s="20"/>
      <c r="CT78" s="21">
        <f t="shared" si="65"/>
        <v>0.1862542454545455</v>
      </c>
      <c r="CU78" s="20">
        <f t="shared" si="45"/>
        <v>40975934</v>
      </c>
      <c r="CV78" s="20">
        <f t="shared" si="66"/>
        <v>0</v>
      </c>
      <c r="CW78" s="20">
        <f t="shared" si="66"/>
        <v>0</v>
      </c>
      <c r="CX78" s="20"/>
      <c r="CY78" s="20">
        <f t="shared" si="67"/>
        <v>0</v>
      </c>
      <c r="CZ78" s="20">
        <f t="shared" si="67"/>
        <v>0</v>
      </c>
      <c r="DA78" s="20">
        <f t="shared" si="67"/>
        <v>0</v>
      </c>
      <c r="DB78" s="20">
        <f t="shared" si="67"/>
        <v>0</v>
      </c>
      <c r="DC78" s="20">
        <f t="shared" si="67"/>
        <v>0</v>
      </c>
      <c r="DD78" s="20">
        <f t="shared" si="67"/>
        <v>0</v>
      </c>
      <c r="DE78" s="20">
        <f t="shared" si="67"/>
        <v>0</v>
      </c>
      <c r="DF78" s="20">
        <f t="shared" si="67"/>
        <v>0</v>
      </c>
      <c r="DG78" s="20">
        <f t="shared" si="67"/>
        <v>0</v>
      </c>
      <c r="DH78" s="20">
        <f t="shared" si="67"/>
        <v>0</v>
      </c>
      <c r="DI78" s="20">
        <f t="shared" si="67"/>
        <v>0</v>
      </c>
      <c r="DJ78" s="20">
        <f t="shared" si="67"/>
        <v>0</v>
      </c>
      <c r="DK78" s="20">
        <f t="shared" si="67"/>
        <v>0</v>
      </c>
      <c r="DL78" s="20">
        <f t="shared" si="67"/>
        <v>0</v>
      </c>
      <c r="DM78" s="20">
        <f t="shared" si="67"/>
        <v>40975934</v>
      </c>
      <c r="DN78" s="20">
        <f t="shared" si="67"/>
        <v>0</v>
      </c>
      <c r="DO78" s="20">
        <f t="shared" si="68"/>
        <v>0</v>
      </c>
      <c r="DP78" s="20">
        <f t="shared" si="68"/>
        <v>0</v>
      </c>
      <c r="DR78" s="25">
        <f t="shared" si="55"/>
        <v>220000000</v>
      </c>
      <c r="DS78" s="25">
        <f t="shared" si="36"/>
        <v>220000000</v>
      </c>
      <c r="DT78" s="25">
        <f t="shared" si="69"/>
        <v>220000000</v>
      </c>
    </row>
    <row r="79" spans="1:126" ht="67.5" customHeight="1" x14ac:dyDescent="0.25">
      <c r="A79" s="243"/>
      <c r="B79" s="246"/>
      <c r="C79" s="28" t="s">
        <v>235</v>
      </c>
      <c r="D79" s="17" t="s">
        <v>236</v>
      </c>
      <c r="E79" s="18">
        <v>520</v>
      </c>
      <c r="F79" s="19" t="s">
        <v>237</v>
      </c>
      <c r="G79" s="20">
        <f t="shared" si="60"/>
        <v>189421128</v>
      </c>
      <c r="H79" s="30"/>
      <c r="I79" s="20">
        <v>10000000</v>
      </c>
      <c r="J79" s="30"/>
      <c r="K79" s="30"/>
      <c r="L79" s="30"/>
      <c r="M79" s="20"/>
      <c r="N79" s="20"/>
      <c r="O79" s="20"/>
      <c r="P79" s="20"/>
      <c r="Q79" s="20"/>
      <c r="R79" s="20"/>
      <c r="S79" s="20"/>
      <c r="T79" s="20"/>
      <c r="U79" s="20"/>
      <c r="V79" s="20"/>
      <c r="W79" s="20">
        <v>100000000</v>
      </c>
      <c r="X79" s="20"/>
      <c r="Y79" s="20">
        <v>10000000</v>
      </c>
      <c r="Z79" s="20"/>
      <c r="AA79" s="20"/>
      <c r="AB79" s="20">
        <f>41421128+5000000+23000000</f>
        <v>69421128</v>
      </c>
      <c r="AC79" s="21">
        <f t="shared" si="52"/>
        <v>0.7253866738667083</v>
      </c>
      <c r="AD79" s="20">
        <f t="shared" si="70"/>
        <v>137403562</v>
      </c>
      <c r="AE79" s="20"/>
      <c r="AF79" s="20"/>
      <c r="AG79" s="20"/>
      <c r="AH79" s="20"/>
      <c r="AI79" s="20"/>
      <c r="AJ79" s="20"/>
      <c r="AK79" s="20"/>
      <c r="AL79" s="20"/>
      <c r="AM79" s="20"/>
      <c r="AN79" s="20"/>
      <c r="AO79" s="20"/>
      <c r="AP79" s="20"/>
      <c r="AQ79" s="20"/>
      <c r="AR79" s="20"/>
      <c r="AS79" s="20"/>
      <c r="AT79" s="20">
        <f>+'[3]OCTUBRE 2018'!$Y$3597</f>
        <v>94948514</v>
      </c>
      <c r="AU79" s="20"/>
      <c r="AV79" s="20"/>
      <c r="AW79" s="20"/>
      <c r="AX79" s="20"/>
      <c r="AY79" s="20">
        <f>+'[3]OCTUBRE 2018'!$AF$3597</f>
        <v>42455048</v>
      </c>
      <c r="AZ79" s="21">
        <f t="shared" si="11"/>
        <v>0.2746133261332917</v>
      </c>
      <c r="BA79" s="20">
        <f t="shared" si="61"/>
        <v>52017566</v>
      </c>
      <c r="BB79" s="20">
        <f t="shared" si="62"/>
        <v>0</v>
      </c>
      <c r="BC79" s="20">
        <f t="shared" si="62"/>
        <v>10000000</v>
      </c>
      <c r="BD79" s="20">
        <f t="shared" si="62"/>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5051486</v>
      </c>
      <c r="BR79" s="20">
        <f t="shared" si="63"/>
        <v>0</v>
      </c>
      <c r="BS79" s="20">
        <f t="shared" si="63"/>
        <v>10000000</v>
      </c>
      <c r="BT79" s="20">
        <f t="shared" si="63"/>
        <v>0</v>
      </c>
      <c r="BU79" s="20">
        <f t="shared" si="63"/>
        <v>0</v>
      </c>
      <c r="BV79" s="20">
        <f t="shared" si="63"/>
        <v>26966080</v>
      </c>
      <c r="BW79" s="21">
        <f t="shared" si="53"/>
        <v>0.65301228171336834</v>
      </c>
      <c r="BX79" s="20">
        <f t="shared" si="64"/>
        <v>123694323</v>
      </c>
      <c r="BY79" s="20"/>
      <c r="BZ79" s="20"/>
      <c r="CA79" s="20"/>
      <c r="CB79" s="20"/>
      <c r="CC79" s="20"/>
      <c r="CD79" s="20"/>
      <c r="CE79" s="20"/>
      <c r="CF79" s="20"/>
      <c r="CG79" s="20"/>
      <c r="CH79" s="20"/>
      <c r="CI79" s="20"/>
      <c r="CJ79" s="20"/>
      <c r="CK79" s="20"/>
      <c r="CL79" s="20"/>
      <c r="CM79" s="20"/>
      <c r="CN79" s="20">
        <f>+'[3]OCTUBRE 2018'!$H$3595-CS79</f>
        <v>90499804</v>
      </c>
      <c r="CO79" s="20"/>
      <c r="CP79" s="20"/>
      <c r="CQ79" s="20"/>
      <c r="CR79" s="20"/>
      <c r="CS79" s="20">
        <f>+'[3]OCTUBRE 2018'!$H$3598+'[3]OCTUBRE 2018'!$H$3600+'[3]OCTUBRE 2018'!$H$3602+'[3]OCTUBRE 2018'!$H$3611+'[3]OCTUBRE 2018'!$H$3635+'[3]OCTUBRE 2018'!$H$3639+'[3]OCTUBRE 2018'!$H$3640+'[3]OCTUBRE 2018'!$H$3644+'[3]OCTUBRE 2018'!$H$3672+'[3]OCTUBRE 2018'!$H$3679+'[3]OCTUBRE 2018'!$H$3685+'[3]OCTUBRE 2018'!$H$3687+'[3]OCTUBRE 2018'!$H$3688+'[3]OCTUBRE 2018'!$H$3689+'[3]OCTUBRE 2018'!$H$3691+'[3]OCTUBRE 2018'!$H$3693+'[3]OCTUBRE 2018'!$H$3696+'[3]OCTUBRE 2018'!$H$3707+'[3]OCTUBRE 2018'!$H$3715+'[3]OCTUBRE 2018'!$H$3716+'[3]OCTUBRE 2018'!$H$3731+'[3]OCTUBRE 2018'!$H$3732+'[3]OCTUBRE 2018'!$H$3733+'[3]OCTUBRE 2018'!$H$3752+'[3]OCTUBRE 2018'!$H$3753+'[3]OCTUBRE 2018'!$H$3754+'[3]OCTUBRE 2018'!$H$3757+'[3]OCTUBRE 2018'!$H$3777+'[3]OCTUBRE 2018'!$H$3827+'[3]OCTUBRE 2018'!$H$3829</f>
        <v>33194519</v>
      </c>
      <c r="CT79" s="21">
        <f t="shared" si="65"/>
        <v>0.34698771828663166</v>
      </c>
      <c r="CU79" s="20">
        <f t="shared" si="45"/>
        <v>65726805</v>
      </c>
      <c r="CV79" s="20">
        <f t="shared" si="66"/>
        <v>0</v>
      </c>
      <c r="CW79" s="20">
        <f t="shared" si="66"/>
        <v>10000000</v>
      </c>
      <c r="CX79" s="20"/>
      <c r="CY79" s="20">
        <f t="shared" si="67"/>
        <v>0</v>
      </c>
      <c r="CZ79" s="20">
        <f t="shared" si="67"/>
        <v>0</v>
      </c>
      <c r="DA79" s="20">
        <f t="shared" si="67"/>
        <v>0</v>
      </c>
      <c r="DB79" s="20">
        <f t="shared" si="67"/>
        <v>0</v>
      </c>
      <c r="DC79" s="20">
        <f t="shared" si="67"/>
        <v>0</v>
      </c>
      <c r="DD79" s="20">
        <f t="shared" si="67"/>
        <v>0</v>
      </c>
      <c r="DE79" s="20">
        <f t="shared" si="67"/>
        <v>0</v>
      </c>
      <c r="DF79" s="20">
        <f t="shared" si="67"/>
        <v>0</v>
      </c>
      <c r="DG79" s="20">
        <f t="shared" si="67"/>
        <v>0</v>
      </c>
      <c r="DH79" s="20">
        <f t="shared" si="67"/>
        <v>0</v>
      </c>
      <c r="DI79" s="20">
        <f t="shared" si="67"/>
        <v>0</v>
      </c>
      <c r="DJ79" s="20">
        <f t="shared" si="67"/>
        <v>0</v>
      </c>
      <c r="DK79" s="20">
        <f t="shared" si="67"/>
        <v>9500196</v>
      </c>
      <c r="DL79" s="20">
        <f t="shared" si="67"/>
        <v>0</v>
      </c>
      <c r="DM79" s="20">
        <f t="shared" si="67"/>
        <v>10000000</v>
      </c>
      <c r="DN79" s="20">
        <f t="shared" si="67"/>
        <v>0</v>
      </c>
      <c r="DO79" s="20">
        <f t="shared" si="68"/>
        <v>0</v>
      </c>
      <c r="DP79" s="20">
        <f t="shared" si="68"/>
        <v>36226609</v>
      </c>
      <c r="DR79" s="25">
        <f t="shared" si="55"/>
        <v>189421128</v>
      </c>
      <c r="DS79" s="25">
        <f t="shared" si="36"/>
        <v>189421128</v>
      </c>
      <c r="DT79" s="25">
        <f t="shared" si="69"/>
        <v>189421128</v>
      </c>
    </row>
    <row r="80" spans="1:126" ht="31.5" customHeight="1" x14ac:dyDescent="0.25">
      <c r="A80" s="243"/>
      <c r="B80" s="246"/>
      <c r="C80" s="28" t="s">
        <v>238</v>
      </c>
      <c r="D80" s="17" t="s">
        <v>239</v>
      </c>
      <c r="E80" s="18">
        <v>520</v>
      </c>
      <c r="F80" s="19" t="s">
        <v>240</v>
      </c>
      <c r="G80" s="20">
        <f t="shared" si="60"/>
        <v>10842256</v>
      </c>
      <c r="H80" s="30"/>
      <c r="I80" s="20"/>
      <c r="J80" s="20"/>
      <c r="K80" s="30"/>
      <c r="L80" s="30"/>
      <c r="M80" s="20"/>
      <c r="N80" s="20"/>
      <c r="O80" s="20"/>
      <c r="P80" s="20"/>
      <c r="Q80" s="20"/>
      <c r="R80" s="20"/>
      <c r="S80" s="20"/>
      <c r="T80" s="20"/>
      <c r="U80" s="20"/>
      <c r="V80" s="20"/>
      <c r="W80" s="20">
        <v>10000000</v>
      </c>
      <c r="X80" s="20"/>
      <c r="Y80" s="20"/>
      <c r="Z80" s="20"/>
      <c r="AA80" s="20"/>
      <c r="AB80" s="20">
        <f>842256</f>
        <v>842256</v>
      </c>
      <c r="AC80" s="21">
        <f t="shared" si="52"/>
        <v>0.17842513587578082</v>
      </c>
      <c r="AD80" s="20">
        <f t="shared" si="70"/>
        <v>1934531</v>
      </c>
      <c r="AE80" s="20"/>
      <c r="AF80" s="20"/>
      <c r="AG80" s="20"/>
      <c r="AH80" s="20"/>
      <c r="AI80" s="20"/>
      <c r="AJ80" s="20"/>
      <c r="AK80" s="20"/>
      <c r="AL80" s="20"/>
      <c r="AM80" s="20"/>
      <c r="AN80" s="20"/>
      <c r="AO80" s="20"/>
      <c r="AP80" s="20"/>
      <c r="AQ80" s="20"/>
      <c r="AR80" s="20"/>
      <c r="AS80" s="20"/>
      <c r="AT80" s="20">
        <f>+'[3]OCTUBRE 2018'!$Y$3842</f>
        <v>1934531</v>
      </c>
      <c r="AU80" s="20"/>
      <c r="AV80" s="20"/>
      <c r="AW80" s="20"/>
      <c r="AX80" s="20"/>
      <c r="AY80" s="20"/>
      <c r="AZ80" s="21">
        <f t="shared" si="11"/>
        <v>0.82157486412421921</v>
      </c>
      <c r="BA80" s="20">
        <f t="shared" si="61"/>
        <v>8907725</v>
      </c>
      <c r="BB80" s="20">
        <f t="shared" si="62"/>
        <v>0</v>
      </c>
      <c r="BC80" s="20">
        <f t="shared" si="62"/>
        <v>0</v>
      </c>
      <c r="BD80" s="20">
        <f t="shared" si="62"/>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8065469</v>
      </c>
      <c r="BR80" s="20">
        <f t="shared" si="63"/>
        <v>0</v>
      </c>
      <c r="BS80" s="20">
        <f t="shared" si="63"/>
        <v>0</v>
      </c>
      <c r="BT80" s="20">
        <f t="shared" si="63"/>
        <v>0</v>
      </c>
      <c r="BU80" s="20">
        <f t="shared" si="63"/>
        <v>0</v>
      </c>
      <c r="BV80" s="20">
        <f t="shared" si="63"/>
        <v>842256</v>
      </c>
      <c r="BW80" s="21">
        <f t="shared" si="53"/>
        <v>0.17842513587578082</v>
      </c>
      <c r="BX80" s="20">
        <f t="shared" si="64"/>
        <v>1934531</v>
      </c>
      <c r="BY80" s="20"/>
      <c r="BZ80" s="20"/>
      <c r="CA80" s="20"/>
      <c r="CB80" s="20"/>
      <c r="CC80" s="20"/>
      <c r="CD80" s="20"/>
      <c r="CE80" s="20"/>
      <c r="CF80" s="20"/>
      <c r="CG80" s="20"/>
      <c r="CH80" s="20"/>
      <c r="CI80" s="20"/>
      <c r="CJ80" s="20"/>
      <c r="CK80" s="20"/>
      <c r="CL80" s="20"/>
      <c r="CM80" s="20"/>
      <c r="CN80" s="20">
        <f>+'[3]OCTUBRE 2018'!$H$3840</f>
        <v>1934531</v>
      </c>
      <c r="CO80" s="20"/>
      <c r="CP80" s="20"/>
      <c r="CQ80" s="20"/>
      <c r="CR80" s="20"/>
      <c r="CS80" s="20"/>
      <c r="CT80" s="21">
        <f t="shared" si="65"/>
        <v>0.82157486412421921</v>
      </c>
      <c r="CU80" s="20">
        <f t="shared" si="45"/>
        <v>8907725</v>
      </c>
      <c r="CV80" s="20">
        <f t="shared" si="66"/>
        <v>0</v>
      </c>
      <c r="CW80" s="20">
        <f t="shared" si="66"/>
        <v>0</v>
      </c>
      <c r="CX80" s="20"/>
      <c r="CY80" s="20">
        <f t="shared" si="67"/>
        <v>0</v>
      </c>
      <c r="CZ80" s="20">
        <f t="shared" si="67"/>
        <v>0</v>
      </c>
      <c r="DA80" s="20">
        <f t="shared" si="67"/>
        <v>0</v>
      </c>
      <c r="DB80" s="20">
        <f t="shared" si="67"/>
        <v>0</v>
      </c>
      <c r="DC80" s="20">
        <f t="shared" si="67"/>
        <v>0</v>
      </c>
      <c r="DD80" s="20">
        <f t="shared" si="67"/>
        <v>0</v>
      </c>
      <c r="DE80" s="20">
        <f t="shared" si="67"/>
        <v>0</v>
      </c>
      <c r="DF80" s="20">
        <f t="shared" si="67"/>
        <v>0</v>
      </c>
      <c r="DG80" s="20">
        <f t="shared" si="67"/>
        <v>0</v>
      </c>
      <c r="DH80" s="20">
        <f t="shared" si="67"/>
        <v>0</v>
      </c>
      <c r="DI80" s="20">
        <f t="shared" si="67"/>
        <v>0</v>
      </c>
      <c r="DJ80" s="20">
        <f t="shared" si="67"/>
        <v>0</v>
      </c>
      <c r="DK80" s="20">
        <f t="shared" si="67"/>
        <v>8065469</v>
      </c>
      <c r="DL80" s="20">
        <f t="shared" si="67"/>
        <v>0</v>
      </c>
      <c r="DM80" s="20">
        <f t="shared" si="67"/>
        <v>0</v>
      </c>
      <c r="DN80" s="20">
        <f t="shared" si="67"/>
        <v>0</v>
      </c>
      <c r="DO80" s="20">
        <f t="shared" si="68"/>
        <v>0</v>
      </c>
      <c r="DP80" s="20">
        <f t="shared" si="68"/>
        <v>842256</v>
      </c>
      <c r="DR80" s="25">
        <f t="shared" si="55"/>
        <v>10842256</v>
      </c>
      <c r="DS80" s="25">
        <f t="shared" si="36"/>
        <v>10842256</v>
      </c>
      <c r="DT80" s="25">
        <f t="shared" si="69"/>
        <v>10842256</v>
      </c>
    </row>
    <row r="81" spans="1:126" ht="81" customHeight="1" x14ac:dyDescent="0.25">
      <c r="A81" s="243"/>
      <c r="B81" s="246"/>
      <c r="C81" s="28" t="s">
        <v>241</v>
      </c>
      <c r="D81" s="17" t="s">
        <v>242</v>
      </c>
      <c r="E81" s="18">
        <v>520</v>
      </c>
      <c r="F81" s="19" t="s">
        <v>243</v>
      </c>
      <c r="G81" s="20">
        <f t="shared" si="60"/>
        <v>534434421</v>
      </c>
      <c r="H81" s="30"/>
      <c r="I81" s="30"/>
      <c r="J81" s="30"/>
      <c r="K81" s="30"/>
      <c r="L81" s="30"/>
      <c r="M81" s="20"/>
      <c r="N81" s="20"/>
      <c r="O81" s="20"/>
      <c r="P81" s="20"/>
      <c r="Q81" s="20"/>
      <c r="R81" s="20"/>
      <c r="S81" s="20"/>
      <c r="T81" s="20"/>
      <c r="U81" s="20"/>
      <c r="V81" s="20"/>
      <c r="W81" s="20"/>
      <c r="X81" s="20"/>
      <c r="Y81" s="20">
        <v>40000000</v>
      </c>
      <c r="Z81" s="20"/>
      <c r="AA81" s="20"/>
      <c r="AB81" s="20">
        <f>330700000+5000000+25000000+74729116+56585305+2000000+420000</f>
        <v>494434421</v>
      </c>
      <c r="AC81" s="21">
        <f t="shared" si="52"/>
        <v>0.93831000080737692</v>
      </c>
      <c r="AD81" s="20">
        <f t="shared" si="70"/>
        <v>501465162</v>
      </c>
      <c r="AE81" s="20"/>
      <c r="AF81" s="20"/>
      <c r="AG81" s="20"/>
      <c r="AH81" s="20"/>
      <c r="AI81" s="20"/>
      <c r="AJ81" s="20"/>
      <c r="AK81" s="20"/>
      <c r="AL81" s="20"/>
      <c r="AM81" s="20"/>
      <c r="AN81" s="20"/>
      <c r="AO81" s="20"/>
      <c r="AP81" s="20"/>
      <c r="AQ81" s="20"/>
      <c r="AR81" s="20"/>
      <c r="AS81" s="20"/>
      <c r="AT81" s="20"/>
      <c r="AU81" s="20"/>
      <c r="AV81" s="20">
        <f>+'[3]OCTUBRE 2018'!$AA$3856</f>
        <v>12539998</v>
      </c>
      <c r="AW81" s="20"/>
      <c r="AX81" s="20"/>
      <c r="AY81" s="20">
        <f>+'[3]OCTUBRE 2018'!$AF$3856</f>
        <v>488925164</v>
      </c>
      <c r="AZ81" s="21">
        <f t="shared" si="11"/>
        <v>6.168999919262308E-2</v>
      </c>
      <c r="BA81" s="20">
        <f t="shared" si="61"/>
        <v>32969259</v>
      </c>
      <c r="BB81" s="20">
        <f t="shared" si="62"/>
        <v>0</v>
      </c>
      <c r="BC81" s="20">
        <f t="shared" si="62"/>
        <v>0</v>
      </c>
      <c r="BD81" s="20">
        <f t="shared" si="62"/>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0</v>
      </c>
      <c r="BR81" s="20">
        <f t="shared" si="63"/>
        <v>0</v>
      </c>
      <c r="BS81" s="20">
        <f t="shared" si="63"/>
        <v>27460002</v>
      </c>
      <c r="BT81" s="20">
        <f t="shared" si="63"/>
        <v>0</v>
      </c>
      <c r="BU81" s="20">
        <f t="shared" si="63"/>
        <v>0</v>
      </c>
      <c r="BV81" s="20">
        <f t="shared" si="63"/>
        <v>5509257</v>
      </c>
      <c r="BW81" s="21">
        <f t="shared" si="53"/>
        <v>0.86915759679333982</v>
      </c>
      <c r="BX81" s="20">
        <f t="shared" si="64"/>
        <v>464507737</v>
      </c>
      <c r="BY81" s="20"/>
      <c r="BZ81" s="20"/>
      <c r="CA81" s="20"/>
      <c r="CB81" s="20"/>
      <c r="CC81" s="20"/>
      <c r="CD81" s="20"/>
      <c r="CE81" s="20"/>
      <c r="CF81" s="20"/>
      <c r="CG81" s="20"/>
      <c r="CH81" s="20"/>
      <c r="CI81" s="20"/>
      <c r="CJ81" s="20"/>
      <c r="CK81" s="20"/>
      <c r="CL81" s="20"/>
      <c r="CM81" s="20"/>
      <c r="CN81" s="20"/>
      <c r="CO81" s="20"/>
      <c r="CP81" s="20"/>
      <c r="CQ81" s="20"/>
      <c r="CR81" s="20"/>
      <c r="CS81" s="20">
        <f>+'[3]OCTUBRE 2018'!$H$3854</f>
        <v>464507737</v>
      </c>
      <c r="CT81" s="21">
        <f t="shared" si="65"/>
        <v>0.13084240320666018</v>
      </c>
      <c r="CU81" s="20">
        <f t="shared" si="45"/>
        <v>69926684</v>
      </c>
      <c r="CV81" s="20">
        <f t="shared" si="66"/>
        <v>0</v>
      </c>
      <c r="CW81" s="20">
        <f t="shared" si="66"/>
        <v>0</v>
      </c>
      <c r="CX81" s="20"/>
      <c r="CY81" s="20">
        <f t="shared" si="67"/>
        <v>0</v>
      </c>
      <c r="CZ81" s="20">
        <f t="shared" si="67"/>
        <v>0</v>
      </c>
      <c r="DA81" s="20">
        <f t="shared" si="67"/>
        <v>0</v>
      </c>
      <c r="DB81" s="20">
        <f t="shared" si="67"/>
        <v>0</v>
      </c>
      <c r="DC81" s="20">
        <f t="shared" si="67"/>
        <v>0</v>
      </c>
      <c r="DD81" s="20">
        <f t="shared" si="67"/>
        <v>0</v>
      </c>
      <c r="DE81" s="20">
        <f t="shared" si="67"/>
        <v>0</v>
      </c>
      <c r="DF81" s="20">
        <f t="shared" si="67"/>
        <v>0</v>
      </c>
      <c r="DG81" s="20">
        <f t="shared" si="67"/>
        <v>0</v>
      </c>
      <c r="DH81" s="20">
        <f t="shared" si="67"/>
        <v>0</v>
      </c>
      <c r="DI81" s="20">
        <f t="shared" si="67"/>
        <v>0</v>
      </c>
      <c r="DJ81" s="20">
        <f t="shared" si="67"/>
        <v>0</v>
      </c>
      <c r="DK81" s="20">
        <f t="shared" si="67"/>
        <v>0</v>
      </c>
      <c r="DL81" s="20">
        <f t="shared" si="67"/>
        <v>0</v>
      </c>
      <c r="DM81" s="20">
        <f t="shared" si="67"/>
        <v>40000000</v>
      </c>
      <c r="DN81" s="20">
        <f t="shared" si="67"/>
        <v>0</v>
      </c>
      <c r="DO81" s="20">
        <f t="shared" si="68"/>
        <v>0</v>
      </c>
      <c r="DP81" s="20">
        <f t="shared" si="68"/>
        <v>29926684</v>
      </c>
      <c r="DR81" s="25">
        <f t="shared" si="55"/>
        <v>534434421</v>
      </c>
      <c r="DS81" s="25">
        <f t="shared" si="36"/>
        <v>534434421</v>
      </c>
      <c r="DT81" s="25">
        <f t="shared" si="69"/>
        <v>534434421</v>
      </c>
    </row>
    <row r="82" spans="1:126" ht="78.75" customHeight="1" x14ac:dyDescent="0.25">
      <c r="A82" s="63"/>
      <c r="B82" s="247"/>
      <c r="C82" s="28" t="s">
        <v>244</v>
      </c>
      <c r="D82" s="27" t="s">
        <v>245</v>
      </c>
      <c r="E82" s="18">
        <v>520</v>
      </c>
      <c r="F82" s="19" t="s">
        <v>246</v>
      </c>
      <c r="G82" s="20">
        <f t="shared" si="60"/>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52"/>
        <v>1</v>
      </c>
      <c r="AD82" s="20">
        <f t="shared" si="70"/>
        <v>8000000</v>
      </c>
      <c r="AE82" s="20"/>
      <c r="AF82" s="20">
        <f>+'[10]FEBRERO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1"/>
        <v>0</v>
      </c>
      <c r="BA82" s="20">
        <f t="shared" si="61"/>
        <v>0</v>
      </c>
      <c r="BB82" s="20">
        <f t="shared" si="62"/>
        <v>0</v>
      </c>
      <c r="BC82" s="20">
        <f t="shared" si="62"/>
        <v>0</v>
      </c>
      <c r="BD82" s="20">
        <f t="shared" si="62"/>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63"/>
        <v>0</v>
      </c>
      <c r="BS82" s="20">
        <f t="shared" si="63"/>
        <v>0</v>
      </c>
      <c r="BT82" s="20">
        <f t="shared" si="63"/>
        <v>0</v>
      </c>
      <c r="BU82" s="20">
        <f t="shared" si="63"/>
        <v>0</v>
      </c>
      <c r="BV82" s="20">
        <f t="shared" si="63"/>
        <v>0</v>
      </c>
      <c r="BW82" s="21">
        <f t="shared" si="53"/>
        <v>1</v>
      </c>
      <c r="BX82" s="20">
        <f t="shared" si="64"/>
        <v>8000000</v>
      </c>
      <c r="BY82" s="20"/>
      <c r="BZ82" s="20">
        <f>+'[9]MARZO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65"/>
        <v>0</v>
      </c>
      <c r="CU82" s="20">
        <f t="shared" si="45"/>
        <v>0</v>
      </c>
      <c r="CV82" s="20">
        <f t="shared" si="66"/>
        <v>0</v>
      </c>
      <c r="CW82" s="20">
        <f t="shared" si="66"/>
        <v>0</v>
      </c>
      <c r="CX82" s="20"/>
      <c r="CY82" s="20">
        <f t="shared" si="67"/>
        <v>0</v>
      </c>
      <c r="CZ82" s="20">
        <f t="shared" si="67"/>
        <v>0</v>
      </c>
      <c r="DA82" s="20">
        <f t="shared" si="67"/>
        <v>0</v>
      </c>
      <c r="DB82" s="20">
        <f t="shared" si="67"/>
        <v>0</v>
      </c>
      <c r="DC82" s="20">
        <f t="shared" si="67"/>
        <v>0</v>
      </c>
      <c r="DD82" s="20">
        <f t="shared" si="67"/>
        <v>0</v>
      </c>
      <c r="DE82" s="20">
        <f t="shared" si="67"/>
        <v>0</v>
      </c>
      <c r="DF82" s="20">
        <f t="shared" si="67"/>
        <v>0</v>
      </c>
      <c r="DG82" s="20">
        <f t="shared" si="67"/>
        <v>0</v>
      </c>
      <c r="DH82" s="20">
        <f t="shared" si="67"/>
        <v>0</v>
      </c>
      <c r="DI82" s="20">
        <f t="shared" si="67"/>
        <v>0</v>
      </c>
      <c r="DJ82" s="20">
        <f t="shared" si="67"/>
        <v>0</v>
      </c>
      <c r="DK82" s="20">
        <f t="shared" si="67"/>
        <v>0</v>
      </c>
      <c r="DL82" s="20">
        <f t="shared" si="67"/>
        <v>0</v>
      </c>
      <c r="DM82" s="20">
        <f t="shared" si="67"/>
        <v>0</v>
      </c>
      <c r="DN82" s="20">
        <f t="shared" si="67"/>
        <v>0</v>
      </c>
      <c r="DO82" s="20">
        <f t="shared" si="68"/>
        <v>0</v>
      </c>
      <c r="DP82" s="20">
        <f t="shared" si="68"/>
        <v>0</v>
      </c>
      <c r="DR82" s="25">
        <f t="shared" si="55"/>
        <v>8000000</v>
      </c>
      <c r="DS82" s="25">
        <f t="shared" si="36"/>
        <v>8000000</v>
      </c>
      <c r="DT82" s="25">
        <f t="shared" si="69"/>
        <v>8000000</v>
      </c>
    </row>
    <row r="83" spans="1:126" ht="29.25" customHeight="1" x14ac:dyDescent="0.25">
      <c r="A83" s="242" t="s">
        <v>215</v>
      </c>
      <c r="B83" s="245" t="s">
        <v>247</v>
      </c>
      <c r="C83" s="28" t="s">
        <v>248</v>
      </c>
      <c r="D83" s="17" t="s">
        <v>249</v>
      </c>
      <c r="E83" s="18">
        <v>520</v>
      </c>
      <c r="F83" s="19" t="s">
        <v>127</v>
      </c>
      <c r="G83" s="20">
        <f t="shared" si="60"/>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0.5694337495997438</v>
      </c>
      <c r="AD83" s="20">
        <f t="shared" si="70"/>
        <v>17783416</v>
      </c>
      <c r="AE83" s="20"/>
      <c r="AF83" s="20">
        <f>+'[3]OCTUBRE 2018'!$K$3960</f>
        <v>17783416</v>
      </c>
      <c r="AG83" s="20"/>
      <c r="AH83" s="20"/>
      <c r="AI83" s="20"/>
      <c r="AJ83" s="20"/>
      <c r="AK83" s="20"/>
      <c r="AL83" s="20"/>
      <c r="AM83" s="20"/>
      <c r="AN83" s="20"/>
      <c r="AO83" s="20"/>
      <c r="AP83" s="20"/>
      <c r="AQ83" s="20"/>
      <c r="AR83" s="20"/>
      <c r="AS83" s="20"/>
      <c r="AT83" s="20"/>
      <c r="AU83" s="20"/>
      <c r="AV83" s="20"/>
      <c r="AW83" s="20"/>
      <c r="AX83" s="20"/>
      <c r="AY83" s="20"/>
      <c r="AZ83" s="21">
        <f t="shared" si="11"/>
        <v>0.4305662504002562</v>
      </c>
      <c r="BA83" s="20">
        <f t="shared" si="61"/>
        <v>13446584</v>
      </c>
      <c r="BB83" s="20">
        <f t="shared" si="62"/>
        <v>0</v>
      </c>
      <c r="BC83" s="20">
        <f t="shared" si="62"/>
        <v>13446584</v>
      </c>
      <c r="BD83" s="20">
        <f t="shared" si="62"/>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63"/>
        <v>0</v>
      </c>
      <c r="BS83" s="20">
        <f t="shared" si="63"/>
        <v>0</v>
      </c>
      <c r="BT83" s="20">
        <f t="shared" si="63"/>
        <v>0</v>
      </c>
      <c r="BU83" s="20">
        <f t="shared" si="63"/>
        <v>0</v>
      </c>
      <c r="BV83" s="20">
        <f t="shared" si="63"/>
        <v>0</v>
      </c>
      <c r="BW83" s="21">
        <f>+BX83/G83</f>
        <v>0.56452395132885047</v>
      </c>
      <c r="BX83" s="20">
        <f t="shared" si="64"/>
        <v>17630083</v>
      </c>
      <c r="BY83" s="20"/>
      <c r="BZ83" s="20">
        <f>+'[3]OCTUBRE 2018'!$H$3958</f>
        <v>17630083</v>
      </c>
      <c r="CA83" s="20"/>
      <c r="CB83" s="20"/>
      <c r="CC83" s="20"/>
      <c r="CD83" s="20"/>
      <c r="CE83" s="20"/>
      <c r="CF83" s="20"/>
      <c r="CG83" s="20"/>
      <c r="CH83" s="20"/>
      <c r="CI83" s="20"/>
      <c r="CJ83" s="20"/>
      <c r="CK83" s="20"/>
      <c r="CL83" s="20"/>
      <c r="CM83" s="20"/>
      <c r="CN83" s="20"/>
      <c r="CO83" s="20"/>
      <c r="CP83" s="20"/>
      <c r="CQ83" s="20"/>
      <c r="CR83" s="20"/>
      <c r="CS83" s="20"/>
      <c r="CT83" s="21">
        <f t="shared" si="65"/>
        <v>0.43547604867114953</v>
      </c>
      <c r="CU83" s="20">
        <f t="shared" si="45"/>
        <v>13599917</v>
      </c>
      <c r="CV83" s="20">
        <f t="shared" si="66"/>
        <v>0</v>
      </c>
      <c r="CW83" s="20">
        <f t="shared" si="66"/>
        <v>13599917</v>
      </c>
      <c r="CX83" s="20"/>
      <c r="CY83" s="20">
        <f t="shared" si="67"/>
        <v>0</v>
      </c>
      <c r="CZ83" s="20">
        <f t="shared" si="67"/>
        <v>0</v>
      </c>
      <c r="DA83" s="20">
        <f t="shared" si="67"/>
        <v>0</v>
      </c>
      <c r="DB83" s="20">
        <f t="shared" si="67"/>
        <v>0</v>
      </c>
      <c r="DC83" s="20">
        <f t="shared" si="67"/>
        <v>0</v>
      </c>
      <c r="DD83" s="20">
        <f t="shared" si="67"/>
        <v>0</v>
      </c>
      <c r="DE83" s="20">
        <f t="shared" si="67"/>
        <v>0</v>
      </c>
      <c r="DF83" s="20">
        <f t="shared" si="67"/>
        <v>0</v>
      </c>
      <c r="DG83" s="20">
        <f t="shared" si="67"/>
        <v>0</v>
      </c>
      <c r="DH83" s="20">
        <f t="shared" si="67"/>
        <v>0</v>
      </c>
      <c r="DI83" s="20">
        <f t="shared" si="67"/>
        <v>0</v>
      </c>
      <c r="DJ83" s="20">
        <f t="shared" si="67"/>
        <v>0</v>
      </c>
      <c r="DK83" s="20">
        <f t="shared" si="67"/>
        <v>0</v>
      </c>
      <c r="DL83" s="20">
        <f t="shared" si="67"/>
        <v>0</v>
      </c>
      <c r="DM83" s="20">
        <f t="shared" si="67"/>
        <v>0</v>
      </c>
      <c r="DN83" s="20">
        <f t="shared" si="67"/>
        <v>0</v>
      </c>
      <c r="DO83" s="20">
        <f t="shared" si="68"/>
        <v>0</v>
      </c>
      <c r="DP83" s="20">
        <f t="shared" si="68"/>
        <v>0</v>
      </c>
      <c r="DR83" s="25">
        <f>+G83</f>
        <v>31230000</v>
      </c>
      <c r="DS83" s="25">
        <f t="shared" si="36"/>
        <v>31230000</v>
      </c>
      <c r="DT83" s="25">
        <f t="shared" si="69"/>
        <v>31230000</v>
      </c>
    </row>
    <row r="84" spans="1:126" ht="33" customHeight="1" x14ac:dyDescent="0.25">
      <c r="A84" s="243"/>
      <c r="B84" s="247"/>
      <c r="C84" s="28" t="s">
        <v>250</v>
      </c>
      <c r="D84" s="17" t="s">
        <v>251</v>
      </c>
      <c r="E84" s="18">
        <v>520</v>
      </c>
      <c r="F84" s="19" t="s">
        <v>127</v>
      </c>
      <c r="G84" s="20">
        <f t="shared" si="60"/>
        <v>20000000</v>
      </c>
      <c r="H84" s="30"/>
      <c r="I84" s="20">
        <v>20000000</v>
      </c>
      <c r="J84" s="20"/>
      <c r="K84" s="20"/>
      <c r="L84" s="20"/>
      <c r="M84" s="20"/>
      <c r="N84" s="20"/>
      <c r="O84" s="20"/>
      <c r="P84" s="20"/>
      <c r="Q84" s="20"/>
      <c r="R84" s="20"/>
      <c r="S84" s="20"/>
      <c r="T84" s="20"/>
      <c r="U84" s="20"/>
      <c r="V84" s="20"/>
      <c r="W84" s="45"/>
      <c r="X84" s="20"/>
      <c r="Y84" s="20"/>
      <c r="Z84" s="20"/>
      <c r="AA84" s="20"/>
      <c r="AB84" s="20"/>
      <c r="AC84" s="21">
        <f>+AD84/G84</f>
        <v>0.8</v>
      </c>
      <c r="AD84" s="20">
        <f t="shared" si="70"/>
        <v>16000000</v>
      </c>
      <c r="AE84" s="20"/>
      <c r="AF84" s="20">
        <f>+'[5]JUNIO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1"/>
        <v>0.19999999999999996</v>
      </c>
      <c r="BA84" s="20">
        <f t="shared" si="61"/>
        <v>4000000</v>
      </c>
      <c r="BB84" s="20">
        <f t="shared" si="62"/>
        <v>0</v>
      </c>
      <c r="BC84" s="20">
        <f t="shared" si="62"/>
        <v>4000000</v>
      </c>
      <c r="BD84" s="20">
        <f t="shared" si="62"/>
        <v>0</v>
      </c>
      <c r="BE84" s="20">
        <f t="shared" si="50"/>
        <v>0</v>
      </c>
      <c r="BF84" s="20">
        <f t="shared" si="50"/>
        <v>0</v>
      </c>
      <c r="BG84" s="20">
        <f t="shared" si="50"/>
        <v>0</v>
      </c>
      <c r="BH84" s="20">
        <f t="shared" si="50"/>
        <v>0</v>
      </c>
      <c r="BI84" s="20">
        <f t="shared" si="50"/>
        <v>0</v>
      </c>
      <c r="BJ84" s="20">
        <f t="shared" si="50"/>
        <v>0</v>
      </c>
      <c r="BK84" s="20">
        <f t="shared" si="50"/>
        <v>0</v>
      </c>
      <c r="BL84" s="20">
        <f t="shared" ref="BL84:BQ90" si="71">R84-AO84</f>
        <v>0</v>
      </c>
      <c r="BM84" s="20">
        <f t="shared" si="71"/>
        <v>0</v>
      </c>
      <c r="BN84" s="20">
        <f t="shared" si="71"/>
        <v>0</v>
      </c>
      <c r="BO84" s="20">
        <f t="shared" si="71"/>
        <v>0</v>
      </c>
      <c r="BP84" s="20">
        <f t="shared" si="71"/>
        <v>0</v>
      </c>
      <c r="BQ84" s="20">
        <f t="shared" si="71"/>
        <v>0</v>
      </c>
      <c r="BR84" s="20">
        <f t="shared" si="63"/>
        <v>0</v>
      </c>
      <c r="BS84" s="20">
        <f t="shared" si="63"/>
        <v>0</v>
      </c>
      <c r="BT84" s="20">
        <f t="shared" si="63"/>
        <v>0</v>
      </c>
      <c r="BU84" s="20">
        <f t="shared" si="63"/>
        <v>0</v>
      </c>
      <c r="BV84" s="20">
        <f t="shared" si="63"/>
        <v>0</v>
      </c>
      <c r="BW84" s="21">
        <f>+BX84/G84</f>
        <v>0.78428019999999998</v>
      </c>
      <c r="BX84" s="20">
        <f t="shared" si="64"/>
        <v>15685604</v>
      </c>
      <c r="BY84" s="20"/>
      <c r="BZ84" s="20">
        <f>+'[2]AGOSTO 2018'!$H$3217</f>
        <v>15685604</v>
      </c>
      <c r="CA84" s="20"/>
      <c r="CB84" s="20"/>
      <c r="CC84" s="20"/>
      <c r="CD84" s="20"/>
      <c r="CE84" s="20"/>
      <c r="CF84" s="20"/>
      <c r="CG84" s="20"/>
      <c r="CH84" s="20"/>
      <c r="CI84" s="20"/>
      <c r="CJ84" s="20"/>
      <c r="CK84" s="20"/>
      <c r="CL84" s="20"/>
      <c r="CM84" s="20"/>
      <c r="CN84" s="20"/>
      <c r="CO84" s="20"/>
      <c r="CP84" s="20"/>
      <c r="CQ84" s="20"/>
      <c r="CR84" s="20"/>
      <c r="CS84" s="20"/>
      <c r="CT84" s="21">
        <f t="shared" si="65"/>
        <v>0.21571980000000002</v>
      </c>
      <c r="CU84" s="20">
        <f t="shared" si="45"/>
        <v>4314396</v>
      </c>
      <c r="CV84" s="20">
        <f t="shared" si="66"/>
        <v>0</v>
      </c>
      <c r="CW84" s="20">
        <f t="shared" si="66"/>
        <v>4314396</v>
      </c>
      <c r="CX84" s="20"/>
      <c r="CY84" s="20">
        <f t="shared" si="67"/>
        <v>0</v>
      </c>
      <c r="CZ84" s="20">
        <f t="shared" si="67"/>
        <v>0</v>
      </c>
      <c r="DA84" s="20">
        <f t="shared" si="67"/>
        <v>0</v>
      </c>
      <c r="DB84" s="20">
        <f t="shared" si="67"/>
        <v>0</v>
      </c>
      <c r="DC84" s="20">
        <f t="shared" si="67"/>
        <v>0</v>
      </c>
      <c r="DD84" s="20">
        <f t="shared" si="67"/>
        <v>0</v>
      </c>
      <c r="DE84" s="20">
        <f t="shared" si="67"/>
        <v>0</v>
      </c>
      <c r="DF84" s="20">
        <f t="shared" si="67"/>
        <v>0</v>
      </c>
      <c r="DG84" s="20">
        <f t="shared" si="67"/>
        <v>0</v>
      </c>
      <c r="DH84" s="20">
        <f t="shared" si="67"/>
        <v>0</v>
      </c>
      <c r="DI84" s="20">
        <f t="shared" si="67"/>
        <v>0</v>
      </c>
      <c r="DJ84" s="20">
        <f t="shared" si="67"/>
        <v>0</v>
      </c>
      <c r="DK84" s="20">
        <f t="shared" si="67"/>
        <v>0</v>
      </c>
      <c r="DL84" s="20">
        <f t="shared" si="67"/>
        <v>0</v>
      </c>
      <c r="DM84" s="20">
        <f t="shared" si="67"/>
        <v>0</v>
      </c>
      <c r="DN84" s="20">
        <f t="shared" si="67"/>
        <v>0</v>
      </c>
      <c r="DO84" s="20">
        <f t="shared" si="68"/>
        <v>0</v>
      </c>
      <c r="DP84" s="20">
        <f t="shared" si="68"/>
        <v>0</v>
      </c>
      <c r="DR84" s="25">
        <f>+G84</f>
        <v>20000000</v>
      </c>
      <c r="DS84" s="25">
        <f t="shared" si="36"/>
        <v>20000000</v>
      </c>
      <c r="DT84" s="25">
        <f t="shared" si="69"/>
        <v>20000000</v>
      </c>
    </row>
    <row r="85" spans="1:126" ht="48" customHeight="1" x14ac:dyDescent="0.25">
      <c r="A85" s="243"/>
      <c r="B85" s="64" t="s">
        <v>252</v>
      </c>
      <c r="C85" s="28" t="s">
        <v>253</v>
      </c>
      <c r="D85" s="17" t="s">
        <v>254</v>
      </c>
      <c r="E85" s="18">
        <v>520</v>
      </c>
      <c r="F85" s="19" t="s">
        <v>240</v>
      </c>
      <c r="G85" s="20">
        <f t="shared" si="60"/>
        <v>21000000</v>
      </c>
      <c r="H85" s="30"/>
      <c r="I85" s="20"/>
      <c r="J85" s="20"/>
      <c r="K85" s="20"/>
      <c r="L85" s="20"/>
      <c r="M85" s="20"/>
      <c r="N85" s="20"/>
      <c r="O85" s="20"/>
      <c r="P85" s="20"/>
      <c r="Q85" s="20"/>
      <c r="R85" s="20"/>
      <c r="S85" s="20"/>
      <c r="T85" s="20"/>
      <c r="U85" s="20"/>
      <c r="V85" s="20"/>
      <c r="W85" s="45">
        <v>20000000</v>
      </c>
      <c r="X85" s="20"/>
      <c r="Y85" s="20"/>
      <c r="Z85" s="20"/>
      <c r="AA85" s="20"/>
      <c r="AB85" s="20">
        <v>1000000</v>
      </c>
      <c r="AC85" s="21">
        <f t="shared" ref="AC85:AC98" si="72">+AD85/G85</f>
        <v>0.90349204761904767</v>
      </c>
      <c r="AD85" s="20">
        <f t="shared" si="7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1"/>
        <v>9.6507952380952333E-2</v>
      </c>
      <c r="BA85" s="20">
        <f t="shared" si="61"/>
        <v>2026667</v>
      </c>
      <c r="BB85" s="20">
        <f t="shared" si="62"/>
        <v>0</v>
      </c>
      <c r="BC85" s="20">
        <f t="shared" si="62"/>
        <v>0</v>
      </c>
      <c r="BD85" s="20">
        <f t="shared" si="62"/>
        <v>0</v>
      </c>
      <c r="BE85" s="20">
        <f t="shared" si="62"/>
        <v>0</v>
      </c>
      <c r="BF85" s="20">
        <f t="shared" si="62"/>
        <v>0</v>
      </c>
      <c r="BG85" s="20">
        <f t="shared" si="62"/>
        <v>0</v>
      </c>
      <c r="BH85" s="20">
        <f t="shared" si="62"/>
        <v>0</v>
      </c>
      <c r="BI85" s="20">
        <f t="shared" si="62"/>
        <v>0</v>
      </c>
      <c r="BJ85" s="20">
        <f t="shared" si="62"/>
        <v>0</v>
      </c>
      <c r="BK85" s="20">
        <f t="shared" si="62"/>
        <v>0</v>
      </c>
      <c r="BL85" s="20">
        <f t="shared" si="71"/>
        <v>0</v>
      </c>
      <c r="BM85" s="20">
        <f t="shared" si="71"/>
        <v>0</v>
      </c>
      <c r="BN85" s="20">
        <f t="shared" si="71"/>
        <v>0</v>
      </c>
      <c r="BO85" s="20">
        <f t="shared" si="71"/>
        <v>0</v>
      </c>
      <c r="BP85" s="20">
        <f t="shared" si="71"/>
        <v>0</v>
      </c>
      <c r="BQ85" s="20">
        <f t="shared" si="71"/>
        <v>1026667</v>
      </c>
      <c r="BR85" s="20">
        <f t="shared" si="63"/>
        <v>0</v>
      </c>
      <c r="BS85" s="20">
        <f t="shared" si="63"/>
        <v>0</v>
      </c>
      <c r="BT85" s="20">
        <f t="shared" si="63"/>
        <v>0</v>
      </c>
      <c r="BU85" s="20">
        <f t="shared" si="63"/>
        <v>0</v>
      </c>
      <c r="BV85" s="20">
        <f t="shared" si="63"/>
        <v>1000000</v>
      </c>
      <c r="BW85" s="21">
        <f t="shared" ref="BW85:BW96" si="73">+BX85/G85</f>
        <v>0.90349204761904767</v>
      </c>
      <c r="BX85" s="20">
        <f t="shared" si="64"/>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65"/>
        <v>9.6507952380952333E-2</v>
      </c>
      <c r="CU85" s="20">
        <f t="shared" si="45"/>
        <v>2026667</v>
      </c>
      <c r="CV85" s="20">
        <f t="shared" si="66"/>
        <v>0</v>
      </c>
      <c r="CW85" s="20">
        <f t="shared" si="66"/>
        <v>0</v>
      </c>
      <c r="CX85" s="20"/>
      <c r="CY85" s="20">
        <f t="shared" si="67"/>
        <v>0</v>
      </c>
      <c r="CZ85" s="20">
        <f t="shared" si="67"/>
        <v>0</v>
      </c>
      <c r="DA85" s="20">
        <f t="shared" si="67"/>
        <v>0</v>
      </c>
      <c r="DB85" s="20">
        <f t="shared" si="67"/>
        <v>0</v>
      </c>
      <c r="DC85" s="20">
        <f t="shared" si="67"/>
        <v>0</v>
      </c>
      <c r="DD85" s="20">
        <f t="shared" si="67"/>
        <v>0</v>
      </c>
      <c r="DE85" s="20">
        <f t="shared" si="67"/>
        <v>0</v>
      </c>
      <c r="DF85" s="20">
        <f t="shared" si="67"/>
        <v>0</v>
      </c>
      <c r="DG85" s="20">
        <f t="shared" si="67"/>
        <v>0</v>
      </c>
      <c r="DH85" s="20">
        <f t="shared" si="67"/>
        <v>0</v>
      </c>
      <c r="DI85" s="20">
        <f t="shared" si="67"/>
        <v>0</v>
      </c>
      <c r="DJ85" s="20">
        <f t="shared" si="67"/>
        <v>0</v>
      </c>
      <c r="DK85" s="20">
        <f t="shared" si="67"/>
        <v>1026667</v>
      </c>
      <c r="DL85" s="20">
        <f t="shared" si="67"/>
        <v>0</v>
      </c>
      <c r="DM85" s="20">
        <f t="shared" si="67"/>
        <v>0</v>
      </c>
      <c r="DN85" s="20">
        <f t="shared" si="67"/>
        <v>0</v>
      </c>
      <c r="DO85" s="20">
        <f t="shared" si="68"/>
        <v>0</v>
      </c>
      <c r="DP85" s="20">
        <f t="shared" si="68"/>
        <v>1000000</v>
      </c>
      <c r="DR85" s="25">
        <f t="shared" ref="DR85:DR121" si="74">+G85</f>
        <v>21000000</v>
      </c>
      <c r="DS85" s="25">
        <f t="shared" si="36"/>
        <v>21000000</v>
      </c>
      <c r="DT85" s="25">
        <f t="shared" si="69"/>
        <v>21000000</v>
      </c>
    </row>
    <row r="86" spans="1:126" ht="24" customHeight="1" x14ac:dyDescent="0.25">
      <c r="A86" s="243"/>
      <c r="B86" s="65" t="s">
        <v>255</v>
      </c>
      <c r="C86" s="28" t="s">
        <v>256</v>
      </c>
      <c r="D86" s="64" t="s">
        <v>257</v>
      </c>
      <c r="E86" s="18">
        <v>520</v>
      </c>
      <c r="F86" s="66" t="s">
        <v>127</v>
      </c>
      <c r="G86" s="20">
        <f t="shared" si="60"/>
        <v>50000000</v>
      </c>
      <c r="H86" s="30"/>
      <c r="I86" s="20">
        <f>30000000+10000000</f>
        <v>40000000</v>
      </c>
      <c r="J86" s="45"/>
      <c r="K86" s="67"/>
      <c r="L86" s="45"/>
      <c r="M86" s="30"/>
      <c r="N86" s="30"/>
      <c r="O86" s="30"/>
      <c r="P86" s="30"/>
      <c r="Q86" s="30"/>
      <c r="R86" s="24"/>
      <c r="S86" s="24"/>
      <c r="T86" s="24"/>
      <c r="U86" s="24"/>
      <c r="V86" s="30"/>
      <c r="W86" s="45"/>
      <c r="X86" s="20"/>
      <c r="Y86" s="20">
        <v>10000000</v>
      </c>
      <c r="Z86" s="30"/>
      <c r="AA86" s="30"/>
      <c r="AB86" s="68"/>
      <c r="AC86" s="21">
        <f t="shared" si="72"/>
        <v>0.76905791999999995</v>
      </c>
      <c r="AD86" s="20">
        <f t="shared" si="70"/>
        <v>38452896</v>
      </c>
      <c r="AE86" s="20"/>
      <c r="AF86" s="20">
        <f>+'[3]OCTUBRE 2018'!$K$3995</f>
        <v>38452896</v>
      </c>
      <c r="AG86" s="20"/>
      <c r="AH86" s="20"/>
      <c r="AI86" s="20"/>
      <c r="AJ86" s="20"/>
      <c r="AK86" s="20"/>
      <c r="AL86" s="20"/>
      <c r="AM86" s="20"/>
      <c r="AN86" s="20"/>
      <c r="AO86" s="20"/>
      <c r="AP86" s="20"/>
      <c r="AQ86" s="20"/>
      <c r="AR86" s="20"/>
      <c r="AS86" s="20"/>
      <c r="AT86" s="20"/>
      <c r="AU86" s="20"/>
      <c r="AV86" s="20"/>
      <c r="AW86" s="20"/>
      <c r="AX86" s="20"/>
      <c r="AY86" s="20"/>
      <c r="AZ86" s="21">
        <f t="shared" si="11"/>
        <v>0.23094208000000005</v>
      </c>
      <c r="BA86" s="20">
        <f t="shared" si="61"/>
        <v>11547104</v>
      </c>
      <c r="BB86" s="20">
        <f t="shared" si="62"/>
        <v>0</v>
      </c>
      <c r="BC86" s="20">
        <f t="shared" si="62"/>
        <v>1547104</v>
      </c>
      <c r="BD86" s="20">
        <f t="shared" si="62"/>
        <v>0</v>
      </c>
      <c r="BE86" s="20">
        <f t="shared" si="62"/>
        <v>0</v>
      </c>
      <c r="BF86" s="20">
        <f t="shared" si="62"/>
        <v>0</v>
      </c>
      <c r="BG86" s="20">
        <f t="shared" si="62"/>
        <v>0</v>
      </c>
      <c r="BH86" s="20">
        <f t="shared" si="62"/>
        <v>0</v>
      </c>
      <c r="BI86" s="20">
        <f t="shared" si="62"/>
        <v>0</v>
      </c>
      <c r="BJ86" s="20">
        <f t="shared" si="62"/>
        <v>0</v>
      </c>
      <c r="BK86" s="20">
        <f t="shared" si="62"/>
        <v>0</v>
      </c>
      <c r="BL86" s="20">
        <f t="shared" si="71"/>
        <v>0</v>
      </c>
      <c r="BM86" s="20">
        <f t="shared" si="71"/>
        <v>0</v>
      </c>
      <c r="BN86" s="20">
        <f t="shared" si="71"/>
        <v>0</v>
      </c>
      <c r="BO86" s="20">
        <f t="shared" si="71"/>
        <v>0</v>
      </c>
      <c r="BP86" s="20">
        <f t="shared" si="71"/>
        <v>0</v>
      </c>
      <c r="BQ86" s="20">
        <f t="shared" si="71"/>
        <v>0</v>
      </c>
      <c r="BR86" s="20">
        <f t="shared" si="63"/>
        <v>0</v>
      </c>
      <c r="BS86" s="20">
        <f t="shared" si="63"/>
        <v>10000000</v>
      </c>
      <c r="BT86" s="20">
        <f t="shared" si="63"/>
        <v>0</v>
      </c>
      <c r="BU86" s="20">
        <f t="shared" si="63"/>
        <v>0</v>
      </c>
      <c r="BV86" s="20">
        <f t="shared" si="63"/>
        <v>0</v>
      </c>
      <c r="BW86" s="21">
        <f t="shared" si="73"/>
        <v>0.59119124000000001</v>
      </c>
      <c r="BX86" s="20">
        <f t="shared" si="64"/>
        <v>29559562</v>
      </c>
      <c r="BY86" s="20"/>
      <c r="BZ86" s="20">
        <f>+'[2]AGOSTO 2018'!$H$3236</f>
        <v>29559562</v>
      </c>
      <c r="CA86" s="20"/>
      <c r="CB86" s="20"/>
      <c r="CC86" s="20"/>
      <c r="CD86" s="20"/>
      <c r="CE86" s="20"/>
      <c r="CF86" s="20"/>
      <c r="CG86" s="20"/>
      <c r="CH86" s="20"/>
      <c r="CI86" s="20"/>
      <c r="CJ86" s="20"/>
      <c r="CK86" s="20"/>
      <c r="CL86" s="20"/>
      <c r="CM86" s="20"/>
      <c r="CN86" s="20"/>
      <c r="CO86" s="20"/>
      <c r="CP86" s="20"/>
      <c r="CQ86" s="20"/>
      <c r="CR86" s="20"/>
      <c r="CS86" s="20"/>
      <c r="CT86" s="21">
        <f t="shared" si="65"/>
        <v>0.40880875999999999</v>
      </c>
      <c r="CU86" s="20">
        <f t="shared" si="45"/>
        <v>20440438</v>
      </c>
      <c r="CV86" s="20">
        <f t="shared" si="66"/>
        <v>0</v>
      </c>
      <c r="CW86" s="20">
        <f t="shared" si="66"/>
        <v>10440438</v>
      </c>
      <c r="CX86" s="20"/>
      <c r="CY86" s="20">
        <f t="shared" si="67"/>
        <v>0</v>
      </c>
      <c r="CZ86" s="20">
        <f t="shared" si="67"/>
        <v>0</v>
      </c>
      <c r="DA86" s="20">
        <f t="shared" si="67"/>
        <v>0</v>
      </c>
      <c r="DB86" s="20">
        <f t="shared" si="67"/>
        <v>0</v>
      </c>
      <c r="DC86" s="20">
        <f t="shared" si="67"/>
        <v>0</v>
      </c>
      <c r="DD86" s="20">
        <f t="shared" si="67"/>
        <v>0</v>
      </c>
      <c r="DE86" s="20">
        <f t="shared" si="67"/>
        <v>0</v>
      </c>
      <c r="DF86" s="20">
        <f t="shared" si="67"/>
        <v>0</v>
      </c>
      <c r="DG86" s="20">
        <f t="shared" si="67"/>
        <v>0</v>
      </c>
      <c r="DH86" s="20">
        <f t="shared" si="67"/>
        <v>0</v>
      </c>
      <c r="DI86" s="20">
        <f t="shared" si="67"/>
        <v>0</v>
      </c>
      <c r="DJ86" s="20">
        <f t="shared" si="67"/>
        <v>0</v>
      </c>
      <c r="DK86" s="20">
        <f t="shared" si="67"/>
        <v>0</v>
      </c>
      <c r="DL86" s="20">
        <f t="shared" si="67"/>
        <v>0</v>
      </c>
      <c r="DM86" s="20">
        <f t="shared" si="67"/>
        <v>10000000</v>
      </c>
      <c r="DN86" s="20">
        <f t="shared" si="67"/>
        <v>0</v>
      </c>
      <c r="DO86" s="20">
        <f t="shared" si="68"/>
        <v>0</v>
      </c>
      <c r="DP86" s="20">
        <f t="shared" si="68"/>
        <v>0</v>
      </c>
      <c r="DR86" s="25">
        <f t="shared" si="74"/>
        <v>50000000</v>
      </c>
      <c r="DS86" s="25">
        <f t="shared" si="36"/>
        <v>50000000</v>
      </c>
      <c r="DT86" s="25">
        <f t="shared" si="69"/>
        <v>50000000</v>
      </c>
    </row>
    <row r="87" spans="1:126" s="74" customFormat="1" ht="43.5" customHeight="1" x14ac:dyDescent="0.25">
      <c r="A87" s="243" t="s">
        <v>215</v>
      </c>
      <c r="B87" s="69" t="s">
        <v>258</v>
      </c>
      <c r="C87" s="70" t="s">
        <v>259</v>
      </c>
      <c r="D87" s="17" t="s">
        <v>260</v>
      </c>
      <c r="E87" s="71">
        <v>520</v>
      </c>
      <c r="F87" s="66" t="s">
        <v>127</v>
      </c>
      <c r="G87" s="20">
        <f t="shared" si="60"/>
        <v>6000000</v>
      </c>
      <c r="H87" s="24"/>
      <c r="I87" s="20"/>
      <c r="J87" s="20"/>
      <c r="K87" s="24"/>
      <c r="L87" s="72">
        <v>6000000</v>
      </c>
      <c r="M87" s="24"/>
      <c r="N87" s="24"/>
      <c r="O87" s="24"/>
      <c r="P87" s="24"/>
      <c r="Q87" s="24"/>
      <c r="R87" s="24"/>
      <c r="S87" s="24"/>
      <c r="T87" s="24"/>
      <c r="U87" s="24"/>
      <c r="V87" s="30"/>
      <c r="W87" s="45"/>
      <c r="X87" s="20"/>
      <c r="Y87" s="20"/>
      <c r="Z87" s="20"/>
      <c r="AA87" s="20"/>
      <c r="AB87" s="20"/>
      <c r="AC87" s="73">
        <f t="shared" si="72"/>
        <v>0.83333333333333337</v>
      </c>
      <c r="AD87" s="20">
        <f t="shared" si="70"/>
        <v>5000000</v>
      </c>
      <c r="AE87" s="72"/>
      <c r="AF87" s="72"/>
      <c r="AG87" s="72"/>
      <c r="AH87" s="72"/>
      <c r="AI87" s="72">
        <f>+'[2]AGOSTO 2018'!$N$3250</f>
        <v>5000000</v>
      </c>
      <c r="AJ87" s="20"/>
      <c r="AK87" s="72"/>
      <c r="AL87" s="72"/>
      <c r="AM87" s="72"/>
      <c r="AN87" s="72"/>
      <c r="AO87" s="72"/>
      <c r="AP87" s="72"/>
      <c r="AQ87" s="72"/>
      <c r="AR87" s="72"/>
      <c r="AS87" s="72"/>
      <c r="AT87" s="72"/>
      <c r="AU87" s="72"/>
      <c r="AV87" s="72"/>
      <c r="AW87" s="72"/>
      <c r="AX87" s="72"/>
      <c r="AY87" s="72"/>
      <c r="AZ87" s="73">
        <f t="shared" si="11"/>
        <v>0.16666666666666663</v>
      </c>
      <c r="BA87" s="20">
        <f t="shared" si="61"/>
        <v>1000000</v>
      </c>
      <c r="BB87" s="20">
        <f t="shared" si="62"/>
        <v>0</v>
      </c>
      <c r="BC87" s="20">
        <f t="shared" si="62"/>
        <v>0</v>
      </c>
      <c r="BD87" s="20">
        <f t="shared" si="62"/>
        <v>0</v>
      </c>
      <c r="BE87" s="20">
        <f t="shared" si="62"/>
        <v>0</v>
      </c>
      <c r="BF87" s="20">
        <f t="shared" si="62"/>
        <v>1000000</v>
      </c>
      <c r="BG87" s="20">
        <f t="shared" si="62"/>
        <v>0</v>
      </c>
      <c r="BH87" s="20">
        <f t="shared" si="62"/>
        <v>0</v>
      </c>
      <c r="BI87" s="20">
        <f t="shared" si="62"/>
        <v>0</v>
      </c>
      <c r="BJ87" s="20">
        <f t="shared" si="62"/>
        <v>0</v>
      </c>
      <c r="BK87" s="20">
        <f t="shared" si="62"/>
        <v>0</v>
      </c>
      <c r="BL87" s="20">
        <f t="shared" si="71"/>
        <v>0</v>
      </c>
      <c r="BM87" s="20">
        <f t="shared" si="71"/>
        <v>0</v>
      </c>
      <c r="BN87" s="20">
        <f t="shared" si="71"/>
        <v>0</v>
      </c>
      <c r="BO87" s="20">
        <f t="shared" si="71"/>
        <v>0</v>
      </c>
      <c r="BP87" s="20">
        <f t="shared" si="71"/>
        <v>0</v>
      </c>
      <c r="BQ87" s="20">
        <f t="shared" si="71"/>
        <v>0</v>
      </c>
      <c r="BR87" s="20">
        <f t="shared" si="63"/>
        <v>0</v>
      </c>
      <c r="BS87" s="20">
        <f t="shared" si="63"/>
        <v>0</v>
      </c>
      <c r="BT87" s="20">
        <f t="shared" si="63"/>
        <v>0</v>
      </c>
      <c r="BU87" s="20">
        <f t="shared" si="63"/>
        <v>0</v>
      </c>
      <c r="BV87" s="20">
        <f t="shared" si="63"/>
        <v>0</v>
      </c>
      <c r="BW87" s="73">
        <f t="shared" si="73"/>
        <v>0</v>
      </c>
      <c r="BX87" s="20">
        <f t="shared" si="64"/>
        <v>0</v>
      </c>
      <c r="BY87" s="72"/>
      <c r="BZ87" s="72"/>
      <c r="CA87" s="72"/>
      <c r="CB87" s="72"/>
      <c r="CC87" s="72"/>
      <c r="CD87" s="72"/>
      <c r="CE87" s="72"/>
      <c r="CF87" s="72"/>
      <c r="CG87" s="72"/>
      <c r="CH87" s="72"/>
      <c r="CI87" s="72"/>
      <c r="CJ87" s="72"/>
      <c r="CK87" s="72"/>
      <c r="CL87" s="72"/>
      <c r="CM87" s="72"/>
      <c r="CN87" s="72"/>
      <c r="CO87" s="72"/>
      <c r="CP87" s="72"/>
      <c r="CQ87" s="72"/>
      <c r="CR87" s="72"/>
      <c r="CS87" s="72"/>
      <c r="CT87" s="73">
        <f t="shared" si="65"/>
        <v>1</v>
      </c>
      <c r="CU87" s="20">
        <f t="shared" si="45"/>
        <v>6000000</v>
      </c>
      <c r="CV87" s="20">
        <f t="shared" si="66"/>
        <v>0</v>
      </c>
      <c r="CW87" s="20">
        <f t="shared" si="66"/>
        <v>0</v>
      </c>
      <c r="CX87" s="20"/>
      <c r="CY87" s="20">
        <f t="shared" si="67"/>
        <v>0</v>
      </c>
      <c r="CZ87" s="20">
        <f t="shared" si="67"/>
        <v>6000000</v>
      </c>
      <c r="DA87" s="20">
        <f t="shared" si="67"/>
        <v>0</v>
      </c>
      <c r="DB87" s="20">
        <f t="shared" si="67"/>
        <v>0</v>
      </c>
      <c r="DC87" s="20">
        <f t="shared" si="67"/>
        <v>0</v>
      </c>
      <c r="DD87" s="20">
        <f t="shared" si="67"/>
        <v>0</v>
      </c>
      <c r="DE87" s="20">
        <f t="shared" si="67"/>
        <v>0</v>
      </c>
      <c r="DF87" s="20">
        <f t="shared" si="67"/>
        <v>0</v>
      </c>
      <c r="DG87" s="20">
        <f t="shared" si="67"/>
        <v>0</v>
      </c>
      <c r="DH87" s="20">
        <f t="shared" si="67"/>
        <v>0</v>
      </c>
      <c r="DI87" s="20">
        <f t="shared" si="67"/>
        <v>0</v>
      </c>
      <c r="DJ87" s="20">
        <f t="shared" si="67"/>
        <v>0</v>
      </c>
      <c r="DK87" s="20">
        <f t="shared" si="67"/>
        <v>0</v>
      </c>
      <c r="DL87" s="20">
        <f t="shared" si="67"/>
        <v>0</v>
      </c>
      <c r="DM87" s="20">
        <f t="shared" si="67"/>
        <v>0</v>
      </c>
      <c r="DN87" s="20">
        <f t="shared" ref="DN87:DN90" si="75">Z87-CQ87</f>
        <v>0</v>
      </c>
      <c r="DO87" s="20">
        <f t="shared" si="68"/>
        <v>0</v>
      </c>
      <c r="DP87" s="20">
        <f t="shared" si="68"/>
        <v>0</v>
      </c>
      <c r="DR87" s="25">
        <f t="shared" si="74"/>
        <v>6000000</v>
      </c>
      <c r="DS87" s="25">
        <f t="shared" si="36"/>
        <v>6000000</v>
      </c>
      <c r="DT87" s="25">
        <f t="shared" si="69"/>
        <v>6000000</v>
      </c>
    </row>
    <row r="88" spans="1:126" ht="44.25" customHeight="1" x14ac:dyDescent="0.25">
      <c r="A88" s="243"/>
      <c r="B88" s="239" t="s">
        <v>261</v>
      </c>
      <c r="C88" s="28" t="s">
        <v>262</v>
      </c>
      <c r="D88" s="17" t="s">
        <v>263</v>
      </c>
      <c r="E88" s="18">
        <v>520</v>
      </c>
      <c r="F88" s="66" t="s">
        <v>127</v>
      </c>
      <c r="G88" s="20">
        <f t="shared" si="60"/>
        <v>6000000</v>
      </c>
      <c r="H88" s="30"/>
      <c r="I88" s="20">
        <v>6000000</v>
      </c>
      <c r="J88" s="45"/>
      <c r="K88" s="45"/>
      <c r="L88" s="75"/>
      <c r="M88" s="30"/>
      <c r="N88" s="30"/>
      <c r="O88" s="30"/>
      <c r="P88" s="30"/>
      <c r="Q88" s="30"/>
      <c r="R88" s="24"/>
      <c r="S88" s="24"/>
      <c r="T88" s="24"/>
      <c r="U88" s="24"/>
      <c r="V88" s="30"/>
      <c r="W88" s="45"/>
      <c r="X88" s="20"/>
      <c r="Y88" s="20"/>
      <c r="Z88" s="20"/>
      <c r="AA88" s="20"/>
      <c r="AB88" s="20"/>
      <c r="AC88" s="21">
        <f t="shared" si="72"/>
        <v>1</v>
      </c>
      <c r="AD88" s="20">
        <f t="shared" si="70"/>
        <v>6000000</v>
      </c>
      <c r="AE88" s="20"/>
      <c r="AF88" s="20">
        <f>+'[5]JUNIO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4" si="76">1-AC88</f>
        <v>0</v>
      </c>
      <c r="BA88" s="20">
        <f t="shared" si="61"/>
        <v>0</v>
      </c>
      <c r="BB88" s="20">
        <f t="shared" si="62"/>
        <v>0</v>
      </c>
      <c r="BC88" s="20">
        <f t="shared" si="62"/>
        <v>0</v>
      </c>
      <c r="BD88" s="20">
        <f t="shared" si="62"/>
        <v>0</v>
      </c>
      <c r="BE88" s="20">
        <f t="shared" si="62"/>
        <v>0</v>
      </c>
      <c r="BF88" s="20">
        <f t="shared" si="62"/>
        <v>0</v>
      </c>
      <c r="BG88" s="20">
        <f t="shared" si="62"/>
        <v>0</v>
      </c>
      <c r="BH88" s="20">
        <f t="shared" si="62"/>
        <v>0</v>
      </c>
      <c r="BI88" s="20">
        <f t="shared" si="62"/>
        <v>0</v>
      </c>
      <c r="BJ88" s="20">
        <f t="shared" si="62"/>
        <v>0</v>
      </c>
      <c r="BK88" s="20">
        <f t="shared" si="62"/>
        <v>0</v>
      </c>
      <c r="BL88" s="20">
        <f t="shared" si="71"/>
        <v>0</v>
      </c>
      <c r="BM88" s="20">
        <f t="shared" si="71"/>
        <v>0</v>
      </c>
      <c r="BN88" s="20">
        <f t="shared" si="71"/>
        <v>0</v>
      </c>
      <c r="BO88" s="20">
        <f t="shared" si="71"/>
        <v>0</v>
      </c>
      <c r="BP88" s="20">
        <f t="shared" si="71"/>
        <v>0</v>
      </c>
      <c r="BQ88" s="20">
        <f t="shared" si="71"/>
        <v>0</v>
      </c>
      <c r="BR88" s="20">
        <f t="shared" si="63"/>
        <v>0</v>
      </c>
      <c r="BS88" s="20">
        <f t="shared" si="63"/>
        <v>0</v>
      </c>
      <c r="BT88" s="20">
        <f t="shared" si="63"/>
        <v>0</v>
      </c>
      <c r="BU88" s="20">
        <f t="shared" si="63"/>
        <v>0</v>
      </c>
      <c r="BV88" s="20">
        <f t="shared" si="63"/>
        <v>0</v>
      </c>
      <c r="BW88" s="21">
        <f t="shared" si="73"/>
        <v>0.85948883333333337</v>
      </c>
      <c r="BX88" s="20">
        <f t="shared" si="64"/>
        <v>5156933</v>
      </c>
      <c r="BY88" s="20"/>
      <c r="BZ88" s="20">
        <f>+'[4]JULIO 2018'!$H$2842</f>
        <v>5156933</v>
      </c>
      <c r="CA88" s="20"/>
      <c r="CB88" s="20"/>
      <c r="CC88" s="20"/>
      <c r="CD88" s="20"/>
      <c r="CE88" s="20"/>
      <c r="CF88" s="20"/>
      <c r="CG88" s="20"/>
      <c r="CH88" s="20"/>
      <c r="CI88" s="20"/>
      <c r="CJ88" s="20"/>
      <c r="CK88" s="20"/>
      <c r="CL88" s="20"/>
      <c r="CM88" s="20"/>
      <c r="CN88" s="20"/>
      <c r="CO88" s="20"/>
      <c r="CP88" s="20"/>
      <c r="CQ88" s="20"/>
      <c r="CR88" s="20"/>
      <c r="CS88" s="20"/>
      <c r="CT88" s="73">
        <f t="shared" si="65"/>
        <v>0.14051116666666663</v>
      </c>
      <c r="CU88" s="20">
        <f t="shared" si="45"/>
        <v>843067</v>
      </c>
      <c r="CV88" s="20">
        <f t="shared" si="66"/>
        <v>0</v>
      </c>
      <c r="CW88" s="20">
        <f t="shared" si="66"/>
        <v>843067</v>
      </c>
      <c r="CX88" s="20"/>
      <c r="CY88" s="20">
        <f t="shared" ref="CY88:DM90" si="77">K88-CB88</f>
        <v>0</v>
      </c>
      <c r="CZ88" s="20">
        <f t="shared" si="77"/>
        <v>0</v>
      </c>
      <c r="DA88" s="20">
        <f t="shared" si="77"/>
        <v>0</v>
      </c>
      <c r="DB88" s="20">
        <f t="shared" si="77"/>
        <v>0</v>
      </c>
      <c r="DC88" s="20">
        <f t="shared" si="77"/>
        <v>0</v>
      </c>
      <c r="DD88" s="20">
        <f t="shared" si="77"/>
        <v>0</v>
      </c>
      <c r="DE88" s="20">
        <f t="shared" si="77"/>
        <v>0</v>
      </c>
      <c r="DF88" s="20">
        <f t="shared" si="77"/>
        <v>0</v>
      </c>
      <c r="DG88" s="20">
        <f t="shared" si="77"/>
        <v>0</v>
      </c>
      <c r="DH88" s="20">
        <f t="shared" si="77"/>
        <v>0</v>
      </c>
      <c r="DI88" s="20">
        <f t="shared" si="77"/>
        <v>0</v>
      </c>
      <c r="DJ88" s="20">
        <f t="shared" si="77"/>
        <v>0</v>
      </c>
      <c r="DK88" s="20">
        <f t="shared" si="77"/>
        <v>0</v>
      </c>
      <c r="DL88" s="20">
        <f t="shared" si="77"/>
        <v>0</v>
      </c>
      <c r="DM88" s="20">
        <f t="shared" si="77"/>
        <v>0</v>
      </c>
      <c r="DN88" s="20">
        <f t="shared" si="75"/>
        <v>0</v>
      </c>
      <c r="DO88" s="20">
        <f t="shared" si="68"/>
        <v>0</v>
      </c>
      <c r="DP88" s="20">
        <f t="shared" si="68"/>
        <v>0</v>
      </c>
      <c r="DR88" s="25">
        <f t="shared" si="74"/>
        <v>6000000</v>
      </c>
      <c r="DS88" s="25">
        <f t="shared" si="36"/>
        <v>6000000</v>
      </c>
      <c r="DT88" s="25">
        <f t="shared" si="69"/>
        <v>6000000</v>
      </c>
      <c r="DU88" s="33"/>
    </row>
    <row r="89" spans="1:126" ht="28.5" customHeight="1" x14ac:dyDescent="0.25">
      <c r="A89" s="243"/>
      <c r="B89" s="248"/>
      <c r="C89" s="28" t="s">
        <v>264</v>
      </c>
      <c r="D89" s="17" t="s">
        <v>265</v>
      </c>
      <c r="E89" s="18">
        <v>520</v>
      </c>
      <c r="F89" s="19" t="s">
        <v>240</v>
      </c>
      <c r="G89" s="20">
        <f t="shared" si="60"/>
        <v>283500000</v>
      </c>
      <c r="H89" s="30"/>
      <c r="I89" s="20">
        <f>250000000+10000000</f>
        <v>260000000</v>
      </c>
      <c r="J89" s="45"/>
      <c r="K89" s="67"/>
      <c r="L89" s="75"/>
      <c r="M89" s="30"/>
      <c r="N89" s="30"/>
      <c r="O89" s="30"/>
      <c r="P89" s="30"/>
      <c r="Q89" s="30"/>
      <c r="R89" s="24"/>
      <c r="S89" s="24"/>
      <c r="T89" s="24"/>
      <c r="U89" s="24"/>
      <c r="V89" s="30"/>
      <c r="W89" s="45"/>
      <c r="X89" s="20"/>
      <c r="Y89" s="20">
        <v>10000000</v>
      </c>
      <c r="Z89" s="20"/>
      <c r="AA89" s="20"/>
      <c r="AB89" s="20">
        <f>2000000+11500000</f>
        <v>13500000</v>
      </c>
      <c r="AC89" s="21">
        <f t="shared" si="72"/>
        <v>0.91965696649029982</v>
      </c>
      <c r="AD89" s="20">
        <f t="shared" si="70"/>
        <v>260722750</v>
      </c>
      <c r="AE89" s="20"/>
      <c r="AF89" s="20">
        <f>+'[6]SEPTIEMBRE 2018'!$K$3519</f>
        <v>249222750</v>
      </c>
      <c r="AG89" s="20"/>
      <c r="AH89" s="20"/>
      <c r="AI89" s="20"/>
      <c r="AJ89" s="20"/>
      <c r="AK89" s="20"/>
      <c r="AL89" s="20"/>
      <c r="AM89" s="20"/>
      <c r="AN89" s="20"/>
      <c r="AO89" s="20"/>
      <c r="AP89" s="20"/>
      <c r="AQ89" s="20"/>
      <c r="AR89" s="20"/>
      <c r="AS89" s="20"/>
      <c r="AT89" s="20"/>
      <c r="AU89" s="20"/>
      <c r="AV89" s="20"/>
      <c r="AW89" s="20"/>
      <c r="AX89" s="20"/>
      <c r="AY89" s="20">
        <f>+'[5]JUNIO 2018'!$AF$2514</f>
        <v>11500000</v>
      </c>
      <c r="AZ89" s="21">
        <f t="shared" si="76"/>
        <v>8.0343033509700179E-2</v>
      </c>
      <c r="BA89" s="20">
        <f t="shared" si="61"/>
        <v>22777250</v>
      </c>
      <c r="BB89" s="20">
        <f t="shared" si="62"/>
        <v>0</v>
      </c>
      <c r="BC89" s="20">
        <f t="shared" si="62"/>
        <v>10777250</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71"/>
        <v>0</v>
      </c>
      <c r="BM89" s="20">
        <f t="shared" si="71"/>
        <v>0</v>
      </c>
      <c r="BN89" s="20">
        <f t="shared" si="71"/>
        <v>0</v>
      </c>
      <c r="BO89" s="20">
        <f t="shared" si="71"/>
        <v>0</v>
      </c>
      <c r="BP89" s="20">
        <f t="shared" si="71"/>
        <v>0</v>
      </c>
      <c r="BQ89" s="20">
        <f t="shared" si="71"/>
        <v>0</v>
      </c>
      <c r="BR89" s="20">
        <f t="shared" si="63"/>
        <v>0</v>
      </c>
      <c r="BS89" s="20">
        <f t="shared" si="63"/>
        <v>10000000</v>
      </c>
      <c r="BT89" s="20">
        <f t="shared" si="63"/>
        <v>0</v>
      </c>
      <c r="BU89" s="20">
        <f t="shared" si="63"/>
        <v>0</v>
      </c>
      <c r="BV89" s="20">
        <f t="shared" si="63"/>
        <v>2000000</v>
      </c>
      <c r="BW89" s="21">
        <f t="shared" si="73"/>
        <v>0.91418930864197534</v>
      </c>
      <c r="BX89" s="20">
        <f t="shared" si="64"/>
        <v>259172669</v>
      </c>
      <c r="BY89" s="20"/>
      <c r="BZ89" s="20">
        <f>+'[3]OCTUBRE 2018'!$H$4026+'[3]OCTUBRE 2018'!$H$4036+'[3]OCTUBRE 2018'!$H$4038+'[3]OCTUBRE 2018'!$H$4041+'[3]OCTUBRE 2018'!$H$4043+'[3]OCTUBRE 2018'!$H$4044+'[3]OCTUBRE 2018'!$H$4045+'[3]OCTUBRE 2018'!$H$4046+'[3]OCTUBRE 2018'!$H$4048+'[3]OCTUBRE 2018'!$H$4049+'[3]OCTUBRE 2018'!$H$4051+'[3]OCTUBRE 2018'!$H$4052+'[3]OCTUBRE 2018'!$H$4054+'[3]OCTUBRE 2018'!$H$4061+'[3]OCTUBRE 2018'!$H$4070+'[3]OCTUBRE 2018'!$H$4071+'[3]OCTUBRE 2018'!$H$4072+'[3]OCTUBRE 2018'!$H$4073</f>
        <v>247722002</v>
      </c>
      <c r="CA89" s="20"/>
      <c r="CB89" s="20"/>
      <c r="CC89" s="20"/>
      <c r="CD89" s="20"/>
      <c r="CE89" s="20"/>
      <c r="CF89" s="20"/>
      <c r="CG89" s="20"/>
      <c r="CH89" s="20"/>
      <c r="CI89" s="20"/>
      <c r="CJ89" s="20"/>
      <c r="CK89" s="20"/>
      <c r="CL89" s="20"/>
      <c r="CM89" s="20"/>
      <c r="CN89" s="20"/>
      <c r="CO89" s="20"/>
      <c r="CP89" s="20"/>
      <c r="CQ89" s="20"/>
      <c r="CR89" s="20"/>
      <c r="CS89" s="20">
        <f>+'[2]AGOSTO 2018'!$H$3299</f>
        <v>11450667</v>
      </c>
      <c r="CT89" s="73">
        <f t="shared" si="65"/>
        <v>8.581069135802466E-2</v>
      </c>
      <c r="CU89" s="20">
        <f t="shared" si="45"/>
        <v>24327331</v>
      </c>
      <c r="CV89" s="20">
        <f t="shared" si="66"/>
        <v>0</v>
      </c>
      <c r="CW89" s="20">
        <f t="shared" si="66"/>
        <v>12277998</v>
      </c>
      <c r="CX89" s="20"/>
      <c r="CY89" s="20">
        <f t="shared" si="77"/>
        <v>0</v>
      </c>
      <c r="CZ89" s="20">
        <f t="shared" si="77"/>
        <v>0</v>
      </c>
      <c r="DA89" s="20">
        <f t="shared" si="77"/>
        <v>0</v>
      </c>
      <c r="DB89" s="20">
        <f t="shared" si="77"/>
        <v>0</v>
      </c>
      <c r="DC89" s="20">
        <f t="shared" si="77"/>
        <v>0</v>
      </c>
      <c r="DD89" s="20">
        <f t="shared" si="77"/>
        <v>0</v>
      </c>
      <c r="DE89" s="20">
        <f t="shared" si="77"/>
        <v>0</v>
      </c>
      <c r="DF89" s="20">
        <f t="shared" si="77"/>
        <v>0</v>
      </c>
      <c r="DG89" s="20">
        <f t="shared" si="77"/>
        <v>0</v>
      </c>
      <c r="DH89" s="20">
        <f t="shared" si="77"/>
        <v>0</v>
      </c>
      <c r="DI89" s="20">
        <f t="shared" si="77"/>
        <v>0</v>
      </c>
      <c r="DJ89" s="20">
        <f t="shared" si="77"/>
        <v>0</v>
      </c>
      <c r="DK89" s="20">
        <f t="shared" si="77"/>
        <v>0</v>
      </c>
      <c r="DL89" s="20">
        <f t="shared" si="77"/>
        <v>0</v>
      </c>
      <c r="DM89" s="20">
        <f t="shared" si="77"/>
        <v>10000000</v>
      </c>
      <c r="DN89" s="20">
        <f t="shared" si="75"/>
        <v>0</v>
      </c>
      <c r="DO89" s="20">
        <f t="shared" si="68"/>
        <v>0</v>
      </c>
      <c r="DP89" s="20">
        <f t="shared" si="68"/>
        <v>2049333</v>
      </c>
      <c r="DR89" s="25">
        <f t="shared" si="74"/>
        <v>283500000</v>
      </c>
      <c r="DS89" s="25">
        <f t="shared" si="36"/>
        <v>283500000</v>
      </c>
      <c r="DT89" s="25">
        <f t="shared" si="69"/>
        <v>283500000</v>
      </c>
    </row>
    <row r="90" spans="1:126" ht="72" x14ac:dyDescent="0.25">
      <c r="A90" s="243"/>
      <c r="B90" s="240"/>
      <c r="C90" s="76" t="s">
        <v>266</v>
      </c>
      <c r="D90" s="17" t="s">
        <v>267</v>
      </c>
      <c r="E90" s="18">
        <v>520</v>
      </c>
      <c r="F90" s="19" t="s">
        <v>268</v>
      </c>
      <c r="G90" s="20">
        <f t="shared" si="60"/>
        <v>88291916</v>
      </c>
      <c r="H90" s="77"/>
      <c r="I90" s="20"/>
      <c r="J90" s="78"/>
      <c r="K90" s="79"/>
      <c r="L90" s="75"/>
      <c r="M90" s="77"/>
      <c r="N90" s="77"/>
      <c r="O90" s="77"/>
      <c r="P90" s="77"/>
      <c r="Q90" s="77"/>
      <c r="R90" s="80"/>
      <c r="S90" s="80"/>
      <c r="T90" s="80"/>
      <c r="U90" s="80"/>
      <c r="V90" s="77"/>
      <c r="W90" s="45"/>
      <c r="X90" s="36"/>
      <c r="Y90" s="36"/>
      <c r="Z90" s="36"/>
      <c r="AA90" s="36"/>
      <c r="AB90" s="20">
        <f>34000000+26404212+4000000+6887704+14000000+3000000</f>
        <v>88291916</v>
      </c>
      <c r="AC90" s="21">
        <f t="shared" si="72"/>
        <v>0.88525900831056836</v>
      </c>
      <c r="AD90" s="20">
        <f t="shared" si="70"/>
        <v>78161214</v>
      </c>
      <c r="AE90" s="36"/>
      <c r="AF90" s="36"/>
      <c r="AG90" s="36"/>
      <c r="AH90" s="36"/>
      <c r="AI90" s="36"/>
      <c r="AJ90" s="36"/>
      <c r="AK90" s="36"/>
      <c r="AL90" s="36"/>
      <c r="AM90" s="36"/>
      <c r="AN90" s="36"/>
      <c r="AO90" s="36"/>
      <c r="AP90" s="36"/>
      <c r="AQ90" s="36"/>
      <c r="AR90" s="36"/>
      <c r="AS90" s="36"/>
      <c r="AT90" s="36"/>
      <c r="AU90" s="36"/>
      <c r="AV90" s="36"/>
      <c r="AW90" s="36"/>
      <c r="AX90" s="36"/>
      <c r="AY90" s="36">
        <f>+'[3]OCTUBRE 2018'!$AF$4078</f>
        <v>78161214</v>
      </c>
      <c r="AZ90" s="21">
        <f t="shared" si="76"/>
        <v>0.11474099168943164</v>
      </c>
      <c r="BA90" s="20">
        <f t="shared" si="61"/>
        <v>10130702</v>
      </c>
      <c r="BB90" s="20">
        <f t="shared" si="62"/>
        <v>0</v>
      </c>
      <c r="BC90" s="20">
        <f t="shared" si="62"/>
        <v>0</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71"/>
        <v>0</v>
      </c>
      <c r="BM90" s="20">
        <f t="shared" si="71"/>
        <v>0</v>
      </c>
      <c r="BN90" s="20">
        <f t="shared" si="71"/>
        <v>0</v>
      </c>
      <c r="BO90" s="20">
        <f t="shared" si="71"/>
        <v>0</v>
      </c>
      <c r="BP90" s="20">
        <f t="shared" si="71"/>
        <v>0</v>
      </c>
      <c r="BQ90" s="20">
        <f t="shared" si="71"/>
        <v>0</v>
      </c>
      <c r="BR90" s="20">
        <f t="shared" si="63"/>
        <v>0</v>
      </c>
      <c r="BS90" s="20">
        <f t="shared" si="63"/>
        <v>0</v>
      </c>
      <c r="BT90" s="20">
        <f t="shared" si="63"/>
        <v>0</v>
      </c>
      <c r="BU90" s="20">
        <f t="shared" si="63"/>
        <v>0</v>
      </c>
      <c r="BV90" s="20">
        <f t="shared" si="63"/>
        <v>10130702</v>
      </c>
      <c r="BW90" s="21">
        <f t="shared" si="73"/>
        <v>0.8172950624381059</v>
      </c>
      <c r="BX90" s="20">
        <f t="shared" si="64"/>
        <v>72160547</v>
      </c>
      <c r="BY90" s="36"/>
      <c r="BZ90" s="36"/>
      <c r="CA90" s="36"/>
      <c r="CB90" s="36"/>
      <c r="CC90" s="36"/>
      <c r="CD90" s="36"/>
      <c r="CE90" s="36"/>
      <c r="CF90" s="36"/>
      <c r="CG90" s="36"/>
      <c r="CH90" s="36"/>
      <c r="CI90" s="36"/>
      <c r="CJ90" s="36"/>
      <c r="CK90" s="36"/>
      <c r="CL90" s="36"/>
      <c r="CM90" s="36"/>
      <c r="CN90" s="36"/>
      <c r="CO90" s="36"/>
      <c r="CP90" s="36"/>
      <c r="CQ90" s="36"/>
      <c r="CR90" s="36"/>
      <c r="CS90" s="36">
        <f>+'[3]OCTUBRE 2018'!$H$4076</f>
        <v>72160547</v>
      </c>
      <c r="CT90" s="73">
        <f t="shared" si="65"/>
        <v>0.1827049375618941</v>
      </c>
      <c r="CU90" s="20">
        <f t="shared" si="45"/>
        <v>16131369</v>
      </c>
      <c r="CV90" s="20">
        <f t="shared" si="66"/>
        <v>0</v>
      </c>
      <c r="CW90" s="20">
        <f t="shared" si="66"/>
        <v>0</v>
      </c>
      <c r="CX90" s="20"/>
      <c r="CY90" s="20">
        <f t="shared" si="77"/>
        <v>0</v>
      </c>
      <c r="CZ90" s="20">
        <f t="shared" si="77"/>
        <v>0</v>
      </c>
      <c r="DA90" s="20">
        <f t="shared" si="77"/>
        <v>0</v>
      </c>
      <c r="DB90" s="20">
        <f t="shared" si="77"/>
        <v>0</v>
      </c>
      <c r="DC90" s="20">
        <f t="shared" si="77"/>
        <v>0</v>
      </c>
      <c r="DD90" s="20">
        <f t="shared" si="77"/>
        <v>0</v>
      </c>
      <c r="DE90" s="20">
        <f t="shared" si="77"/>
        <v>0</v>
      </c>
      <c r="DF90" s="20">
        <f t="shared" si="77"/>
        <v>0</v>
      </c>
      <c r="DG90" s="20">
        <f t="shared" si="77"/>
        <v>0</v>
      </c>
      <c r="DH90" s="20">
        <f t="shared" si="77"/>
        <v>0</v>
      </c>
      <c r="DI90" s="20">
        <f t="shared" si="77"/>
        <v>0</v>
      </c>
      <c r="DJ90" s="20">
        <f t="shared" si="77"/>
        <v>0</v>
      </c>
      <c r="DK90" s="20">
        <f t="shared" si="77"/>
        <v>0</v>
      </c>
      <c r="DL90" s="20">
        <f t="shared" si="77"/>
        <v>0</v>
      </c>
      <c r="DM90" s="20">
        <f t="shared" si="77"/>
        <v>0</v>
      </c>
      <c r="DN90" s="20">
        <f t="shared" si="75"/>
        <v>0</v>
      </c>
      <c r="DO90" s="20">
        <f t="shared" si="68"/>
        <v>0</v>
      </c>
      <c r="DP90" s="20">
        <f t="shared" si="68"/>
        <v>16131369</v>
      </c>
      <c r="DR90" s="25">
        <f t="shared" si="74"/>
        <v>88291916</v>
      </c>
      <c r="DS90" s="25">
        <f t="shared" si="36"/>
        <v>88291916</v>
      </c>
      <c r="DT90" s="25">
        <f t="shared" si="69"/>
        <v>88291916</v>
      </c>
    </row>
    <row r="91" spans="1:126" s="42" customFormat="1" ht="20.25" customHeight="1" thickBot="1" x14ac:dyDescent="0.3">
      <c r="A91" s="81"/>
      <c r="B91" s="249" t="s">
        <v>269</v>
      </c>
      <c r="C91" s="250"/>
      <c r="D91" s="250"/>
      <c r="E91" s="250"/>
      <c r="F91" s="251"/>
      <c r="G91" s="57">
        <f>SUM(G72:G90)</f>
        <v>3899227449</v>
      </c>
      <c r="H91" s="57">
        <f>SUM(H72:H90)</f>
        <v>0</v>
      </c>
      <c r="I91" s="57">
        <f>SUM(I72:I90)</f>
        <v>525230000</v>
      </c>
      <c r="J91" s="57">
        <f>SUM(J72:J90)</f>
        <v>0</v>
      </c>
      <c r="K91" s="57">
        <f>SUM(K72:K89)</f>
        <v>0</v>
      </c>
      <c r="L91" s="57">
        <f t="shared" ref="L91:AB91" si="78">SUM(L72:L90)</f>
        <v>6000000</v>
      </c>
      <c r="M91" s="57">
        <f t="shared" si="78"/>
        <v>0</v>
      </c>
      <c r="N91" s="57">
        <f t="shared" si="78"/>
        <v>0</v>
      </c>
      <c r="O91" s="57">
        <f t="shared" si="78"/>
        <v>0</v>
      </c>
      <c r="P91" s="57">
        <f t="shared" si="78"/>
        <v>0</v>
      </c>
      <c r="Q91" s="57">
        <f t="shared" si="78"/>
        <v>0</v>
      </c>
      <c r="R91" s="57">
        <f t="shared" si="78"/>
        <v>0</v>
      </c>
      <c r="S91" s="57">
        <f t="shared" si="78"/>
        <v>0</v>
      </c>
      <c r="T91" s="57">
        <f t="shared" si="78"/>
        <v>0</v>
      </c>
      <c r="U91" s="57">
        <f t="shared" si="78"/>
        <v>0</v>
      </c>
      <c r="V91" s="57">
        <f t="shared" si="78"/>
        <v>2000000000</v>
      </c>
      <c r="W91" s="57">
        <f t="shared" si="78"/>
        <v>160000000</v>
      </c>
      <c r="X91" s="57">
        <f t="shared" si="78"/>
        <v>0</v>
      </c>
      <c r="Y91" s="57">
        <f t="shared" si="78"/>
        <v>430000000</v>
      </c>
      <c r="Z91" s="57">
        <f t="shared" si="78"/>
        <v>0</v>
      </c>
      <c r="AA91" s="57">
        <f t="shared" si="78"/>
        <v>0</v>
      </c>
      <c r="AB91" s="57">
        <f t="shared" si="78"/>
        <v>777997449</v>
      </c>
      <c r="AC91" s="40">
        <f t="shared" si="72"/>
        <v>0.80839169405426492</v>
      </c>
      <c r="AD91" s="57">
        <f>SUM(AD72:AD90)</f>
        <v>3152103083</v>
      </c>
      <c r="AE91" s="57">
        <f t="shared" ref="AE91:AY91" si="79">SUM(AE72:AE90)</f>
        <v>0</v>
      </c>
      <c r="AF91" s="57">
        <f t="shared" si="79"/>
        <v>455615937</v>
      </c>
      <c r="AG91" s="57">
        <f t="shared" si="79"/>
        <v>0</v>
      </c>
      <c r="AH91" s="57">
        <f t="shared" si="79"/>
        <v>0</v>
      </c>
      <c r="AI91" s="57">
        <f t="shared" si="79"/>
        <v>5000000</v>
      </c>
      <c r="AJ91" s="57">
        <f t="shared" si="79"/>
        <v>0</v>
      </c>
      <c r="AK91" s="57">
        <f t="shared" si="79"/>
        <v>0</v>
      </c>
      <c r="AL91" s="57">
        <f t="shared" si="79"/>
        <v>0</v>
      </c>
      <c r="AM91" s="57">
        <f t="shared" si="79"/>
        <v>0</v>
      </c>
      <c r="AN91" s="57">
        <f t="shared" si="79"/>
        <v>0</v>
      </c>
      <c r="AO91" s="57">
        <f t="shared" si="79"/>
        <v>0</v>
      </c>
      <c r="AP91" s="57">
        <f t="shared" si="79"/>
        <v>0</v>
      </c>
      <c r="AQ91" s="57">
        <f t="shared" si="79"/>
        <v>0</v>
      </c>
      <c r="AR91" s="57">
        <f t="shared" si="79"/>
        <v>0</v>
      </c>
      <c r="AS91" s="57">
        <f t="shared" si="79"/>
        <v>1525009311</v>
      </c>
      <c r="AT91" s="57">
        <f t="shared" si="79"/>
        <v>145758973</v>
      </c>
      <c r="AU91" s="57">
        <f t="shared" si="79"/>
        <v>0</v>
      </c>
      <c r="AV91" s="57">
        <f t="shared" si="79"/>
        <v>323968220</v>
      </c>
      <c r="AW91" s="57">
        <f t="shared" si="79"/>
        <v>0</v>
      </c>
      <c r="AX91" s="57">
        <f t="shared" si="79"/>
        <v>0</v>
      </c>
      <c r="AY91" s="57">
        <f t="shared" si="79"/>
        <v>696750642</v>
      </c>
      <c r="AZ91" s="40">
        <f t="shared" si="76"/>
        <v>0.19160830594573508</v>
      </c>
      <c r="BA91" s="57">
        <f t="shared" ref="BA91:BV91" si="80">SUM(BA72:BA90)</f>
        <v>747124366</v>
      </c>
      <c r="BB91" s="57">
        <f t="shared" si="80"/>
        <v>0</v>
      </c>
      <c r="BC91" s="57">
        <f t="shared" si="80"/>
        <v>69614063</v>
      </c>
      <c r="BD91" s="57">
        <f t="shared" si="80"/>
        <v>0</v>
      </c>
      <c r="BE91" s="57">
        <f t="shared" si="80"/>
        <v>0</v>
      </c>
      <c r="BF91" s="57">
        <f t="shared" si="80"/>
        <v>1000000</v>
      </c>
      <c r="BG91" s="57">
        <f t="shared" si="80"/>
        <v>0</v>
      </c>
      <c r="BH91" s="57">
        <f t="shared" si="80"/>
        <v>0</v>
      </c>
      <c r="BI91" s="57">
        <f t="shared" si="80"/>
        <v>0</v>
      </c>
      <c r="BJ91" s="57">
        <f t="shared" si="80"/>
        <v>0</v>
      </c>
      <c r="BK91" s="57">
        <f t="shared" si="80"/>
        <v>0</v>
      </c>
      <c r="BL91" s="57">
        <f t="shared" si="80"/>
        <v>0</v>
      </c>
      <c r="BM91" s="57">
        <f t="shared" si="80"/>
        <v>0</v>
      </c>
      <c r="BN91" s="57">
        <f t="shared" si="80"/>
        <v>0</v>
      </c>
      <c r="BO91" s="57">
        <f t="shared" si="80"/>
        <v>0</v>
      </c>
      <c r="BP91" s="57">
        <f t="shared" si="80"/>
        <v>474990689</v>
      </c>
      <c r="BQ91" s="57">
        <f t="shared" si="80"/>
        <v>14241027</v>
      </c>
      <c r="BR91" s="57">
        <f t="shared" si="80"/>
        <v>0</v>
      </c>
      <c r="BS91" s="57">
        <f t="shared" si="80"/>
        <v>106031780</v>
      </c>
      <c r="BT91" s="57">
        <f t="shared" si="80"/>
        <v>0</v>
      </c>
      <c r="BU91" s="57">
        <f t="shared" si="80"/>
        <v>0</v>
      </c>
      <c r="BV91" s="57">
        <f t="shared" si="80"/>
        <v>81246807</v>
      </c>
      <c r="BW91" s="40">
        <f t="shared" si="73"/>
        <v>0.74871697078063937</v>
      </c>
      <c r="BX91" s="57">
        <f>SUM(BX72:BX90)</f>
        <v>2919417764</v>
      </c>
      <c r="BY91" s="57">
        <f t="shared" ref="BY91:CP91" si="81">SUM(BY72:BY90)</f>
        <v>0</v>
      </c>
      <c r="BZ91" s="57">
        <f>SUM(BZ72:BZ90)</f>
        <v>443911059</v>
      </c>
      <c r="CA91" s="57">
        <f>SUM(CA72:CA90)</f>
        <v>0</v>
      </c>
      <c r="CB91" s="57">
        <f t="shared" si="81"/>
        <v>0</v>
      </c>
      <c r="CC91" s="57">
        <f t="shared" si="81"/>
        <v>0</v>
      </c>
      <c r="CD91" s="57">
        <f t="shared" si="81"/>
        <v>0</v>
      </c>
      <c r="CE91" s="57">
        <f t="shared" si="81"/>
        <v>0</v>
      </c>
      <c r="CF91" s="57">
        <f t="shared" si="81"/>
        <v>0</v>
      </c>
      <c r="CG91" s="57">
        <f t="shared" si="81"/>
        <v>0</v>
      </c>
      <c r="CH91" s="57">
        <f t="shared" si="81"/>
        <v>0</v>
      </c>
      <c r="CI91" s="57">
        <f t="shared" si="81"/>
        <v>0</v>
      </c>
      <c r="CJ91" s="57">
        <f t="shared" si="81"/>
        <v>0</v>
      </c>
      <c r="CK91" s="57">
        <f t="shared" si="81"/>
        <v>0</v>
      </c>
      <c r="CL91" s="57">
        <f t="shared" si="81"/>
        <v>0</v>
      </c>
      <c r="CM91" s="57">
        <f t="shared" si="81"/>
        <v>1457044549</v>
      </c>
      <c r="CN91" s="57">
        <f t="shared" si="81"/>
        <v>141310263</v>
      </c>
      <c r="CO91" s="57">
        <f t="shared" si="81"/>
        <v>0</v>
      </c>
      <c r="CP91" s="57">
        <f t="shared" si="81"/>
        <v>225133527</v>
      </c>
      <c r="CQ91" s="57">
        <f>SUM(CQ72:CQ90)</f>
        <v>0</v>
      </c>
      <c r="CR91" s="57">
        <f>SUM(CR72:CR90)</f>
        <v>0</v>
      </c>
      <c r="CS91" s="57">
        <f>SUM(CS72:CS90)</f>
        <v>652018366</v>
      </c>
      <c r="CT91" s="40">
        <f t="shared" si="65"/>
        <v>0.25128302921936063</v>
      </c>
      <c r="CU91" s="82">
        <f t="shared" si="45"/>
        <v>979809685</v>
      </c>
      <c r="CV91" s="57">
        <f t="shared" ref="CV91:DP91" si="82">SUM(CV72:CV90)</f>
        <v>0</v>
      </c>
      <c r="CW91" s="57">
        <f t="shared" si="82"/>
        <v>81318941</v>
      </c>
      <c r="CX91" s="57"/>
      <c r="CY91" s="57">
        <f t="shared" si="82"/>
        <v>0</v>
      </c>
      <c r="CZ91" s="57">
        <f t="shared" si="82"/>
        <v>6000000</v>
      </c>
      <c r="DA91" s="57">
        <f t="shared" si="82"/>
        <v>0</v>
      </c>
      <c r="DB91" s="57">
        <f t="shared" si="82"/>
        <v>0</v>
      </c>
      <c r="DC91" s="57">
        <f t="shared" si="82"/>
        <v>0</v>
      </c>
      <c r="DD91" s="57">
        <f t="shared" si="82"/>
        <v>0</v>
      </c>
      <c r="DE91" s="57">
        <f t="shared" si="82"/>
        <v>0</v>
      </c>
      <c r="DF91" s="57">
        <f t="shared" si="82"/>
        <v>0</v>
      </c>
      <c r="DG91" s="57">
        <f t="shared" si="82"/>
        <v>0</v>
      </c>
      <c r="DH91" s="57">
        <f t="shared" si="82"/>
        <v>0</v>
      </c>
      <c r="DI91" s="57">
        <f t="shared" si="82"/>
        <v>0</v>
      </c>
      <c r="DJ91" s="57">
        <f t="shared" si="82"/>
        <v>542955451</v>
      </c>
      <c r="DK91" s="57">
        <f t="shared" si="82"/>
        <v>18689737</v>
      </c>
      <c r="DL91" s="57">
        <f t="shared" si="82"/>
        <v>0</v>
      </c>
      <c r="DM91" s="57">
        <f t="shared" si="82"/>
        <v>204866473</v>
      </c>
      <c r="DN91" s="57">
        <f t="shared" si="82"/>
        <v>0</v>
      </c>
      <c r="DO91" s="57">
        <f t="shared" si="82"/>
        <v>0</v>
      </c>
      <c r="DP91" s="57">
        <f t="shared" si="82"/>
        <v>125979083</v>
      </c>
      <c r="DR91" s="25">
        <f t="shared" si="74"/>
        <v>3899227449</v>
      </c>
      <c r="DS91" s="25">
        <f t="shared" si="36"/>
        <v>3899227449</v>
      </c>
      <c r="DT91" s="25">
        <f t="shared" si="69"/>
        <v>3899227449</v>
      </c>
    </row>
    <row r="92" spans="1:126" s="42" customFormat="1" ht="30" customHeight="1" thickTop="1" x14ac:dyDescent="0.25">
      <c r="A92" s="236" t="s">
        <v>270</v>
      </c>
      <c r="B92" s="237" t="s">
        <v>271</v>
      </c>
      <c r="C92" s="46" t="s">
        <v>272</v>
      </c>
      <c r="D92" s="27" t="s">
        <v>273</v>
      </c>
      <c r="E92" s="18">
        <v>301</v>
      </c>
      <c r="F92" s="19" t="s">
        <v>274</v>
      </c>
      <c r="G92" s="20">
        <f t="shared" ref="G92:G104" si="83">SUM(H92:AB92)</f>
        <v>0</v>
      </c>
      <c r="H92" s="20"/>
      <c r="I92" s="20"/>
      <c r="J92" s="20"/>
      <c r="K92" s="20"/>
      <c r="L92" s="20"/>
      <c r="M92" s="20"/>
      <c r="N92" s="20"/>
      <c r="O92" s="20"/>
      <c r="P92" s="20"/>
      <c r="Q92" s="20"/>
      <c r="R92" s="20"/>
      <c r="S92" s="20"/>
      <c r="T92" s="20"/>
      <c r="U92" s="20"/>
      <c r="V92" s="20"/>
      <c r="W92" s="20"/>
      <c r="X92" s="20"/>
      <c r="Y92" s="20"/>
      <c r="Z92" s="20">
        <f>36000000-26191175-9808825</f>
        <v>0</v>
      </c>
      <c r="AA92" s="20"/>
      <c r="AB92" s="20"/>
      <c r="AC92" s="21" t="e">
        <f t="shared" si="72"/>
        <v>#DIV/0!</v>
      </c>
      <c r="AD92" s="20">
        <f t="shared" ref="AD92:AD104" si="84">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t="e">
        <f t="shared" si="76"/>
        <v>#DIV/0!</v>
      </c>
      <c r="BA92" s="20">
        <f t="shared" si="61"/>
        <v>0</v>
      </c>
      <c r="BB92" s="20">
        <f t="shared" ref="BB92:BQ104" si="85">H92-AE92</f>
        <v>0</v>
      </c>
      <c r="BC92" s="20">
        <f t="shared" si="85"/>
        <v>0</v>
      </c>
      <c r="BD92" s="20">
        <f t="shared" si="85"/>
        <v>0</v>
      </c>
      <c r="BE92" s="20">
        <f t="shared" si="85"/>
        <v>0</v>
      </c>
      <c r="BF92" s="20">
        <f t="shared" si="85"/>
        <v>0</v>
      </c>
      <c r="BG92" s="20">
        <f t="shared" si="85"/>
        <v>0</v>
      </c>
      <c r="BH92" s="20">
        <f t="shared" si="85"/>
        <v>0</v>
      </c>
      <c r="BI92" s="20">
        <f t="shared" si="85"/>
        <v>0</v>
      </c>
      <c r="BJ92" s="20">
        <f t="shared" si="85"/>
        <v>0</v>
      </c>
      <c r="BK92" s="20">
        <f t="shared" si="85"/>
        <v>0</v>
      </c>
      <c r="BL92" s="20">
        <f t="shared" si="85"/>
        <v>0</v>
      </c>
      <c r="BM92" s="20">
        <f t="shared" si="85"/>
        <v>0</v>
      </c>
      <c r="BN92" s="20">
        <f t="shared" si="85"/>
        <v>0</v>
      </c>
      <c r="BO92" s="20">
        <f t="shared" si="85"/>
        <v>0</v>
      </c>
      <c r="BP92" s="20">
        <f t="shared" si="85"/>
        <v>0</v>
      </c>
      <c r="BQ92" s="20">
        <f t="shared" si="85"/>
        <v>0</v>
      </c>
      <c r="BR92" s="20">
        <f t="shared" ref="BR92:BV104" si="86">X92-AU92</f>
        <v>0</v>
      </c>
      <c r="BS92" s="20">
        <f t="shared" si="86"/>
        <v>0</v>
      </c>
      <c r="BT92" s="20">
        <f t="shared" si="86"/>
        <v>0</v>
      </c>
      <c r="BU92" s="20">
        <f t="shared" si="86"/>
        <v>0</v>
      </c>
      <c r="BV92" s="20">
        <f t="shared" si="86"/>
        <v>0</v>
      </c>
      <c r="BW92" s="21" t="e">
        <f t="shared" si="73"/>
        <v>#DIV/0!</v>
      </c>
      <c r="BX92" s="20">
        <f t="shared" ref="BX92:BX104" si="87">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t="e">
        <f t="shared" si="65"/>
        <v>#DIV/0!</v>
      </c>
      <c r="CU92" s="45">
        <f t="shared" si="45"/>
        <v>0</v>
      </c>
      <c r="CV92" s="20">
        <f t="shared" ref="CV92:CX104" si="88">H92-BY92</f>
        <v>0</v>
      </c>
      <c r="CW92" s="20">
        <f t="shared" si="88"/>
        <v>0</v>
      </c>
      <c r="CX92" s="20"/>
      <c r="CY92" s="20">
        <f t="shared" ref="CY92:DN104" si="89">K92-CB92</f>
        <v>0</v>
      </c>
      <c r="CZ92" s="20">
        <f t="shared" si="89"/>
        <v>0</v>
      </c>
      <c r="DA92" s="20">
        <f t="shared" si="89"/>
        <v>0</v>
      </c>
      <c r="DB92" s="20">
        <f t="shared" si="89"/>
        <v>0</v>
      </c>
      <c r="DC92" s="20">
        <f t="shared" si="89"/>
        <v>0</v>
      </c>
      <c r="DD92" s="20">
        <f t="shared" si="89"/>
        <v>0</v>
      </c>
      <c r="DE92" s="20">
        <f t="shared" si="89"/>
        <v>0</v>
      </c>
      <c r="DF92" s="20">
        <f t="shared" si="89"/>
        <v>0</v>
      </c>
      <c r="DG92" s="20">
        <f t="shared" si="89"/>
        <v>0</v>
      </c>
      <c r="DH92" s="20">
        <f t="shared" si="89"/>
        <v>0</v>
      </c>
      <c r="DI92" s="20">
        <f t="shared" si="89"/>
        <v>0</v>
      </c>
      <c r="DJ92" s="20">
        <f t="shared" si="89"/>
        <v>0</v>
      </c>
      <c r="DK92" s="20">
        <f t="shared" si="89"/>
        <v>0</v>
      </c>
      <c r="DL92" s="20">
        <f t="shared" si="89"/>
        <v>0</v>
      </c>
      <c r="DM92" s="20">
        <f t="shared" si="89"/>
        <v>0</v>
      </c>
      <c r="DN92" s="20">
        <f t="shared" si="89"/>
        <v>0</v>
      </c>
      <c r="DO92" s="20">
        <f t="shared" ref="DO92:DP104" si="90">AA92-CR92</f>
        <v>0</v>
      </c>
      <c r="DP92" s="20">
        <f t="shared" si="90"/>
        <v>0</v>
      </c>
      <c r="DR92" s="25">
        <f t="shared" si="74"/>
        <v>0</v>
      </c>
      <c r="DS92" s="25">
        <f t="shared" si="36"/>
        <v>0</v>
      </c>
      <c r="DT92" s="25">
        <f t="shared" si="69"/>
        <v>0</v>
      </c>
    </row>
    <row r="93" spans="1:126" s="42" customFormat="1" ht="22.5" customHeight="1" x14ac:dyDescent="0.25">
      <c r="A93" s="236"/>
      <c r="B93" s="238"/>
      <c r="C93" s="46" t="s">
        <v>275</v>
      </c>
      <c r="D93" s="27" t="s">
        <v>276</v>
      </c>
      <c r="E93" s="18">
        <v>301</v>
      </c>
      <c r="F93" s="19" t="s">
        <v>274</v>
      </c>
      <c r="G93" s="20">
        <f t="shared" si="83"/>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72"/>
        <v>1</v>
      </c>
      <c r="AD93" s="20">
        <f t="shared" si="84"/>
        <v>126191175</v>
      </c>
      <c r="AE93" s="20"/>
      <c r="AF93" s="20"/>
      <c r="AG93" s="20"/>
      <c r="AH93" s="20"/>
      <c r="AI93" s="20"/>
      <c r="AJ93" s="20"/>
      <c r="AK93" s="20"/>
      <c r="AL93" s="20"/>
      <c r="AM93" s="20"/>
      <c r="AN93" s="20"/>
      <c r="AO93" s="20"/>
      <c r="AP93" s="20"/>
      <c r="AQ93" s="20"/>
      <c r="AR93" s="20"/>
      <c r="AS93" s="20"/>
      <c r="AT93" s="20"/>
      <c r="AU93" s="20"/>
      <c r="AV93" s="20"/>
      <c r="AW93" s="20">
        <f>+'[2]AGOSTO 2018'!$AB$608</f>
        <v>126191175</v>
      </c>
      <c r="AX93" s="20"/>
      <c r="AY93" s="20"/>
      <c r="AZ93" s="21">
        <f t="shared" si="76"/>
        <v>0</v>
      </c>
      <c r="BA93" s="20">
        <f t="shared" si="61"/>
        <v>0</v>
      </c>
      <c r="BB93" s="20">
        <f t="shared" si="85"/>
        <v>0</v>
      </c>
      <c r="BC93" s="20">
        <f t="shared" si="85"/>
        <v>0</v>
      </c>
      <c r="BD93" s="20">
        <f t="shared" si="85"/>
        <v>0</v>
      </c>
      <c r="BE93" s="20">
        <f t="shared" si="85"/>
        <v>0</v>
      </c>
      <c r="BF93" s="20">
        <f t="shared" si="85"/>
        <v>0</v>
      </c>
      <c r="BG93" s="20">
        <f t="shared" si="85"/>
        <v>0</v>
      </c>
      <c r="BH93" s="20">
        <f t="shared" si="85"/>
        <v>0</v>
      </c>
      <c r="BI93" s="20">
        <f t="shared" si="85"/>
        <v>0</v>
      </c>
      <c r="BJ93" s="20">
        <f t="shared" si="85"/>
        <v>0</v>
      </c>
      <c r="BK93" s="20">
        <f t="shared" si="85"/>
        <v>0</v>
      </c>
      <c r="BL93" s="20">
        <f t="shared" si="85"/>
        <v>0</v>
      </c>
      <c r="BM93" s="20">
        <f t="shared" si="85"/>
        <v>0</v>
      </c>
      <c r="BN93" s="20">
        <f t="shared" si="85"/>
        <v>0</v>
      </c>
      <c r="BO93" s="20">
        <f t="shared" si="85"/>
        <v>0</v>
      </c>
      <c r="BP93" s="20">
        <f t="shared" si="85"/>
        <v>0</v>
      </c>
      <c r="BQ93" s="20">
        <f t="shared" si="85"/>
        <v>0</v>
      </c>
      <c r="BR93" s="20">
        <f t="shared" si="86"/>
        <v>0</v>
      </c>
      <c r="BS93" s="20">
        <f t="shared" si="86"/>
        <v>0</v>
      </c>
      <c r="BT93" s="20">
        <f t="shared" si="86"/>
        <v>0</v>
      </c>
      <c r="BU93" s="20">
        <f t="shared" si="86"/>
        <v>0</v>
      </c>
      <c r="BV93" s="20">
        <f t="shared" si="86"/>
        <v>0</v>
      </c>
      <c r="BW93" s="21">
        <f t="shared" si="73"/>
        <v>0.92365928916978546</v>
      </c>
      <c r="BX93" s="20">
        <f t="shared" si="87"/>
        <v>116557651</v>
      </c>
      <c r="BY93" s="20"/>
      <c r="BZ93" s="20"/>
      <c r="CA93" s="20"/>
      <c r="CB93" s="20"/>
      <c r="CC93" s="20"/>
      <c r="CD93" s="20"/>
      <c r="CE93" s="20"/>
      <c r="CF93" s="20"/>
      <c r="CG93" s="20"/>
      <c r="CH93" s="20"/>
      <c r="CI93" s="20"/>
      <c r="CJ93" s="20"/>
      <c r="CK93" s="20"/>
      <c r="CL93" s="20"/>
      <c r="CM93" s="20"/>
      <c r="CN93" s="20"/>
      <c r="CO93" s="20"/>
      <c r="CP93" s="20"/>
      <c r="CQ93" s="20">
        <f>+'[3]OCTUBRE 2018'!$H$752</f>
        <v>116557651</v>
      </c>
      <c r="CR93" s="20"/>
      <c r="CS93" s="20"/>
      <c r="CT93" s="21">
        <f t="shared" si="65"/>
        <v>7.6340710830214542E-2</v>
      </c>
      <c r="CU93" s="20">
        <f t="shared" si="45"/>
        <v>9633524</v>
      </c>
      <c r="CV93" s="20">
        <f t="shared" si="88"/>
        <v>0</v>
      </c>
      <c r="CW93" s="20">
        <f t="shared" si="88"/>
        <v>0</v>
      </c>
      <c r="CX93" s="20"/>
      <c r="CY93" s="20">
        <f t="shared" si="89"/>
        <v>0</v>
      </c>
      <c r="CZ93" s="20">
        <f t="shared" si="89"/>
        <v>0</v>
      </c>
      <c r="DA93" s="20">
        <f t="shared" si="89"/>
        <v>0</v>
      </c>
      <c r="DB93" s="20">
        <f t="shared" si="89"/>
        <v>0</v>
      </c>
      <c r="DC93" s="20">
        <f t="shared" si="89"/>
        <v>0</v>
      </c>
      <c r="DD93" s="20">
        <f t="shared" si="89"/>
        <v>0</v>
      </c>
      <c r="DE93" s="20">
        <f t="shared" si="89"/>
        <v>0</v>
      </c>
      <c r="DF93" s="20">
        <f t="shared" si="89"/>
        <v>0</v>
      </c>
      <c r="DG93" s="20">
        <f t="shared" si="89"/>
        <v>0</v>
      </c>
      <c r="DH93" s="20">
        <f t="shared" si="89"/>
        <v>0</v>
      </c>
      <c r="DI93" s="20">
        <f t="shared" si="89"/>
        <v>0</v>
      </c>
      <c r="DJ93" s="20">
        <f t="shared" si="89"/>
        <v>0</v>
      </c>
      <c r="DK93" s="20">
        <f t="shared" si="89"/>
        <v>0</v>
      </c>
      <c r="DL93" s="20">
        <f t="shared" si="89"/>
        <v>0</v>
      </c>
      <c r="DM93" s="20">
        <f t="shared" si="89"/>
        <v>0</v>
      </c>
      <c r="DN93" s="20">
        <f t="shared" si="89"/>
        <v>9633524</v>
      </c>
      <c r="DO93" s="20">
        <f t="shared" si="90"/>
        <v>0</v>
      </c>
      <c r="DP93" s="20">
        <f t="shared" si="90"/>
        <v>0</v>
      </c>
      <c r="DR93" s="25">
        <f t="shared" si="74"/>
        <v>126191175</v>
      </c>
      <c r="DS93" s="25">
        <f t="shared" si="36"/>
        <v>126191175</v>
      </c>
      <c r="DT93" s="25">
        <f t="shared" si="69"/>
        <v>126191175</v>
      </c>
    </row>
    <row r="94" spans="1:126" s="42" customFormat="1" ht="35.25" customHeight="1" x14ac:dyDescent="0.25">
      <c r="A94" s="236"/>
      <c r="B94" s="238"/>
      <c r="C94" s="46" t="s">
        <v>277</v>
      </c>
      <c r="D94" s="27" t="s">
        <v>278</v>
      </c>
      <c r="E94" s="18">
        <v>301</v>
      </c>
      <c r="F94" s="19" t="s">
        <v>274</v>
      </c>
      <c r="G94" s="20">
        <f t="shared" si="83"/>
        <v>19717408</v>
      </c>
      <c r="H94" s="20"/>
      <c r="I94" s="20"/>
      <c r="J94" s="20"/>
      <c r="K94" s="20"/>
      <c r="L94" s="20"/>
      <c r="M94" s="20"/>
      <c r="N94" s="20"/>
      <c r="O94" s="20"/>
      <c r="P94" s="20"/>
      <c r="Q94" s="20"/>
      <c r="R94" s="20"/>
      <c r="S94" s="20"/>
      <c r="T94" s="20"/>
      <c r="U94" s="20"/>
      <c r="V94" s="20"/>
      <c r="W94" s="20"/>
      <c r="X94" s="20"/>
      <c r="Y94" s="20"/>
      <c r="Z94" s="20">
        <f>32000000-12282592</f>
        <v>19717408</v>
      </c>
      <c r="AA94" s="20"/>
      <c r="AB94" s="20"/>
      <c r="AC94" s="21">
        <f t="shared" si="72"/>
        <v>1</v>
      </c>
      <c r="AD94" s="20">
        <f t="shared" si="84"/>
        <v>19717408</v>
      </c>
      <c r="AE94" s="20"/>
      <c r="AF94" s="20"/>
      <c r="AG94" s="20"/>
      <c r="AH94" s="20"/>
      <c r="AI94" s="20"/>
      <c r="AJ94" s="20"/>
      <c r="AK94" s="20"/>
      <c r="AL94" s="20"/>
      <c r="AM94" s="20"/>
      <c r="AN94" s="20"/>
      <c r="AO94" s="20"/>
      <c r="AP94" s="20"/>
      <c r="AQ94" s="20"/>
      <c r="AR94" s="20"/>
      <c r="AS94" s="20"/>
      <c r="AT94" s="20"/>
      <c r="AU94" s="20"/>
      <c r="AV94" s="20"/>
      <c r="AW94" s="20">
        <f>+'[4]JULIO 2018'!$AB$560</f>
        <v>19717408</v>
      </c>
      <c r="AX94" s="20"/>
      <c r="AY94" s="20"/>
      <c r="AZ94" s="21">
        <f t="shared" si="76"/>
        <v>0</v>
      </c>
      <c r="BA94" s="20">
        <f t="shared" si="61"/>
        <v>0</v>
      </c>
      <c r="BB94" s="20">
        <f t="shared" si="85"/>
        <v>0</v>
      </c>
      <c r="BC94" s="20">
        <f t="shared" si="85"/>
        <v>0</v>
      </c>
      <c r="BD94" s="20">
        <f t="shared" si="85"/>
        <v>0</v>
      </c>
      <c r="BE94" s="20">
        <f t="shared" si="85"/>
        <v>0</v>
      </c>
      <c r="BF94" s="20">
        <f t="shared" si="85"/>
        <v>0</v>
      </c>
      <c r="BG94" s="20">
        <f t="shared" si="85"/>
        <v>0</v>
      </c>
      <c r="BH94" s="20">
        <f t="shared" si="85"/>
        <v>0</v>
      </c>
      <c r="BI94" s="20">
        <f t="shared" si="85"/>
        <v>0</v>
      </c>
      <c r="BJ94" s="20">
        <f t="shared" si="85"/>
        <v>0</v>
      </c>
      <c r="BK94" s="20">
        <f t="shared" si="85"/>
        <v>0</v>
      </c>
      <c r="BL94" s="20">
        <f t="shared" si="85"/>
        <v>0</v>
      </c>
      <c r="BM94" s="20">
        <f t="shared" si="85"/>
        <v>0</v>
      </c>
      <c r="BN94" s="20">
        <f t="shared" si="85"/>
        <v>0</v>
      </c>
      <c r="BO94" s="20">
        <f t="shared" si="85"/>
        <v>0</v>
      </c>
      <c r="BP94" s="20">
        <f t="shared" si="85"/>
        <v>0</v>
      </c>
      <c r="BQ94" s="20">
        <f t="shared" si="85"/>
        <v>0</v>
      </c>
      <c r="BR94" s="20">
        <f t="shared" si="86"/>
        <v>0</v>
      </c>
      <c r="BS94" s="20">
        <f t="shared" si="86"/>
        <v>0</v>
      </c>
      <c r="BT94" s="20">
        <f t="shared" si="86"/>
        <v>0</v>
      </c>
      <c r="BU94" s="20">
        <f t="shared" si="86"/>
        <v>0</v>
      </c>
      <c r="BV94" s="20">
        <f t="shared" si="86"/>
        <v>0</v>
      </c>
      <c r="BW94" s="21">
        <f t="shared" si="73"/>
        <v>0.99629626774472591</v>
      </c>
      <c r="BX94" s="20">
        <f t="shared" si="87"/>
        <v>19644380</v>
      </c>
      <c r="BY94" s="20"/>
      <c r="BZ94" s="20"/>
      <c r="CA94" s="20"/>
      <c r="CB94" s="20"/>
      <c r="CC94" s="20"/>
      <c r="CD94" s="20"/>
      <c r="CE94" s="20"/>
      <c r="CF94" s="20"/>
      <c r="CG94" s="20"/>
      <c r="CH94" s="20"/>
      <c r="CI94" s="20"/>
      <c r="CJ94" s="20"/>
      <c r="CK94" s="20"/>
      <c r="CL94" s="20"/>
      <c r="CM94" s="20"/>
      <c r="CN94" s="20"/>
      <c r="CO94" s="20"/>
      <c r="CP94" s="20"/>
      <c r="CQ94" s="20">
        <f>+'[2]AGOSTO 2018'!$H$643</f>
        <v>19644380</v>
      </c>
      <c r="CR94" s="20"/>
      <c r="CS94" s="20"/>
      <c r="CT94" s="21">
        <f t="shared" si="65"/>
        <v>3.7037322552740948E-3</v>
      </c>
      <c r="CU94" s="20">
        <f t="shared" si="45"/>
        <v>73028</v>
      </c>
      <c r="CV94" s="20">
        <f t="shared" si="88"/>
        <v>0</v>
      </c>
      <c r="CW94" s="20">
        <f t="shared" si="88"/>
        <v>0</v>
      </c>
      <c r="CX94" s="20"/>
      <c r="CY94" s="20">
        <f t="shared" si="89"/>
        <v>0</v>
      </c>
      <c r="CZ94" s="20">
        <f t="shared" si="89"/>
        <v>0</v>
      </c>
      <c r="DA94" s="20">
        <f t="shared" si="89"/>
        <v>0</v>
      </c>
      <c r="DB94" s="20">
        <f t="shared" si="89"/>
        <v>0</v>
      </c>
      <c r="DC94" s="20">
        <f t="shared" si="89"/>
        <v>0</v>
      </c>
      <c r="DD94" s="20">
        <f t="shared" si="89"/>
        <v>0</v>
      </c>
      <c r="DE94" s="20">
        <f t="shared" si="89"/>
        <v>0</v>
      </c>
      <c r="DF94" s="20">
        <f t="shared" si="89"/>
        <v>0</v>
      </c>
      <c r="DG94" s="20">
        <f t="shared" si="89"/>
        <v>0</v>
      </c>
      <c r="DH94" s="20">
        <f t="shared" si="89"/>
        <v>0</v>
      </c>
      <c r="DI94" s="20">
        <f t="shared" si="89"/>
        <v>0</v>
      </c>
      <c r="DJ94" s="20">
        <f t="shared" si="89"/>
        <v>0</v>
      </c>
      <c r="DK94" s="20">
        <f t="shared" si="89"/>
        <v>0</v>
      </c>
      <c r="DL94" s="20">
        <f t="shared" si="89"/>
        <v>0</v>
      </c>
      <c r="DM94" s="20">
        <f t="shared" si="89"/>
        <v>0</v>
      </c>
      <c r="DN94" s="20">
        <f t="shared" si="89"/>
        <v>73028</v>
      </c>
      <c r="DO94" s="20">
        <f t="shared" si="90"/>
        <v>0</v>
      </c>
      <c r="DP94" s="20">
        <f t="shared" si="90"/>
        <v>0</v>
      </c>
      <c r="DR94" s="25">
        <f t="shared" si="74"/>
        <v>19717408</v>
      </c>
      <c r="DS94" s="25">
        <f t="shared" si="36"/>
        <v>19717408</v>
      </c>
      <c r="DT94" s="25">
        <f t="shared" si="69"/>
        <v>19717408</v>
      </c>
    </row>
    <row r="95" spans="1:126" ht="51.75" customHeight="1" x14ac:dyDescent="0.25">
      <c r="A95" s="236"/>
      <c r="B95" s="65" t="s">
        <v>279</v>
      </c>
      <c r="C95" s="83" t="s">
        <v>280</v>
      </c>
      <c r="D95" s="27" t="s">
        <v>281</v>
      </c>
      <c r="E95" s="18">
        <v>301</v>
      </c>
      <c r="F95" s="19" t="s">
        <v>282</v>
      </c>
      <c r="G95" s="20">
        <f t="shared" si="83"/>
        <v>386337115</v>
      </c>
      <c r="H95" s="20">
        <v>60000000</v>
      </c>
      <c r="I95" s="20"/>
      <c r="J95" s="20">
        <v>848000</v>
      </c>
      <c r="K95" s="20"/>
      <c r="L95" s="20"/>
      <c r="M95" s="20"/>
      <c r="N95" s="20"/>
      <c r="O95" s="20"/>
      <c r="P95" s="20"/>
      <c r="Q95" s="20"/>
      <c r="R95" s="20"/>
      <c r="S95" s="20"/>
      <c r="T95" s="20"/>
      <c r="U95" s="20"/>
      <c r="V95" s="20"/>
      <c r="W95" s="20"/>
      <c r="X95" s="20"/>
      <c r="Y95" s="20">
        <v>300000000</v>
      </c>
      <c r="Z95" s="20">
        <f>4000000+10489115</f>
        <v>14489115</v>
      </c>
      <c r="AA95" s="20"/>
      <c r="AB95" s="20">
        <f>3500000+1200000+300000+6000000</f>
        <v>11000000</v>
      </c>
      <c r="AC95" s="21">
        <f t="shared" si="72"/>
        <v>0.98939953517021006</v>
      </c>
      <c r="AD95" s="20">
        <f t="shared" si="84"/>
        <v>382241762</v>
      </c>
      <c r="AE95" s="20">
        <f>+'[3]OCTUBRE 2018'!$J$802</f>
        <v>59463406</v>
      </c>
      <c r="AF95" s="20"/>
      <c r="AG95" s="20">
        <f>+'[3]OCTUBRE 2018'!$M$802</f>
        <v>289241</v>
      </c>
      <c r="AH95" s="20"/>
      <c r="AI95" s="20"/>
      <c r="AJ95" s="20"/>
      <c r="AK95" s="20"/>
      <c r="AL95" s="20"/>
      <c r="AM95" s="20"/>
      <c r="AN95" s="20"/>
      <c r="AO95" s="20"/>
      <c r="AP95" s="20"/>
      <c r="AQ95" s="20"/>
      <c r="AR95" s="20"/>
      <c r="AS95" s="20"/>
      <c r="AT95" s="20"/>
      <c r="AU95" s="20"/>
      <c r="AV95" s="20">
        <f>+'[3]OCTUBRE 2018'!$AA$802</f>
        <v>300000000</v>
      </c>
      <c r="AW95" s="20">
        <f>+'[3]OCTUBRE 2018'!$AB$802</f>
        <v>14489115</v>
      </c>
      <c r="AX95" s="20"/>
      <c r="AY95" s="20">
        <f>+'[3]OCTUBRE 2018'!$AF$802</f>
        <v>8000000</v>
      </c>
      <c r="AZ95" s="21">
        <f t="shared" si="76"/>
        <v>1.0600464829789935E-2</v>
      </c>
      <c r="BA95" s="20">
        <f t="shared" si="61"/>
        <v>4095353</v>
      </c>
      <c r="BB95" s="20">
        <f t="shared" si="85"/>
        <v>536594</v>
      </c>
      <c r="BC95" s="20">
        <f t="shared" si="85"/>
        <v>0</v>
      </c>
      <c r="BD95" s="20">
        <f t="shared" si="85"/>
        <v>558759</v>
      </c>
      <c r="BE95" s="20">
        <f t="shared" si="85"/>
        <v>0</v>
      </c>
      <c r="BF95" s="20">
        <f t="shared" si="85"/>
        <v>0</v>
      </c>
      <c r="BG95" s="20">
        <f t="shared" si="85"/>
        <v>0</v>
      </c>
      <c r="BH95" s="20">
        <f t="shared" si="85"/>
        <v>0</v>
      </c>
      <c r="BI95" s="20">
        <f t="shared" si="85"/>
        <v>0</v>
      </c>
      <c r="BJ95" s="20">
        <f t="shared" si="85"/>
        <v>0</v>
      </c>
      <c r="BK95" s="20">
        <f t="shared" si="85"/>
        <v>0</v>
      </c>
      <c r="BL95" s="20">
        <f t="shared" si="85"/>
        <v>0</v>
      </c>
      <c r="BM95" s="20">
        <f t="shared" si="85"/>
        <v>0</v>
      </c>
      <c r="BN95" s="20">
        <f t="shared" si="85"/>
        <v>0</v>
      </c>
      <c r="BO95" s="20">
        <f t="shared" si="85"/>
        <v>0</v>
      </c>
      <c r="BP95" s="20">
        <f t="shared" si="85"/>
        <v>0</v>
      </c>
      <c r="BQ95" s="20">
        <f t="shared" si="85"/>
        <v>0</v>
      </c>
      <c r="BR95" s="20">
        <f t="shared" si="86"/>
        <v>0</v>
      </c>
      <c r="BS95" s="20">
        <f t="shared" si="86"/>
        <v>0</v>
      </c>
      <c r="BT95" s="20">
        <f t="shared" si="86"/>
        <v>0</v>
      </c>
      <c r="BU95" s="20">
        <f t="shared" si="86"/>
        <v>0</v>
      </c>
      <c r="BV95" s="20">
        <f t="shared" si="86"/>
        <v>3000000</v>
      </c>
      <c r="BW95" s="21">
        <f t="shared" si="73"/>
        <v>0.98629343960390659</v>
      </c>
      <c r="BX95" s="20">
        <f t="shared" si="87"/>
        <v>381041762</v>
      </c>
      <c r="BY95" s="20">
        <f>+'[3]OCTUBRE 2018'!$H$849+'[3]OCTUBRE 2018'!$H$866</f>
        <v>59463406</v>
      </c>
      <c r="BZ95" s="20"/>
      <c r="CA95" s="20">
        <f>+'[3]OCTUBRE 2018'!$H$871</f>
        <v>289241</v>
      </c>
      <c r="CB95" s="20"/>
      <c r="CC95" s="20"/>
      <c r="CD95" s="20"/>
      <c r="CE95" s="20"/>
      <c r="CF95" s="20"/>
      <c r="CG95" s="20"/>
      <c r="CH95" s="20"/>
      <c r="CI95" s="20"/>
      <c r="CJ95" s="20"/>
      <c r="CK95" s="20"/>
      <c r="CL95" s="20"/>
      <c r="CM95" s="20"/>
      <c r="CN95" s="20"/>
      <c r="CO95" s="20"/>
      <c r="CP95" s="20">
        <f>+'[3]OCTUBRE 2018'!$H$800-CQ95-CS95-BY95-CA95</f>
        <v>300000000</v>
      </c>
      <c r="CQ95" s="20">
        <f>+'[3]OCTUBRE 2018'!$AB$870</f>
        <v>14489115</v>
      </c>
      <c r="CR95" s="20"/>
      <c r="CS95" s="20">
        <f>+'[3]OCTUBRE 2018'!$H$868+'[3]OCTUBRE 2018'!$AF$870</f>
        <v>6800000</v>
      </c>
      <c r="CT95" s="21">
        <f t="shared" si="65"/>
        <v>1.3706560396093415E-2</v>
      </c>
      <c r="CU95" s="20">
        <f t="shared" si="45"/>
        <v>5295353</v>
      </c>
      <c r="CV95" s="20">
        <f t="shared" si="88"/>
        <v>536594</v>
      </c>
      <c r="CW95" s="20">
        <f t="shared" si="88"/>
        <v>0</v>
      </c>
      <c r="CX95" s="20">
        <f t="shared" si="88"/>
        <v>558759</v>
      </c>
      <c r="CY95" s="20">
        <f t="shared" si="89"/>
        <v>0</v>
      </c>
      <c r="CZ95" s="20">
        <f t="shared" si="89"/>
        <v>0</v>
      </c>
      <c r="DA95" s="20">
        <f t="shared" si="89"/>
        <v>0</v>
      </c>
      <c r="DB95" s="20">
        <f t="shared" si="89"/>
        <v>0</v>
      </c>
      <c r="DC95" s="20">
        <f t="shared" si="89"/>
        <v>0</v>
      </c>
      <c r="DD95" s="20">
        <f t="shared" si="89"/>
        <v>0</v>
      </c>
      <c r="DE95" s="20">
        <f t="shared" si="89"/>
        <v>0</v>
      </c>
      <c r="DF95" s="20">
        <f t="shared" si="89"/>
        <v>0</v>
      </c>
      <c r="DG95" s="20">
        <f t="shared" si="89"/>
        <v>0</v>
      </c>
      <c r="DH95" s="20">
        <f t="shared" si="89"/>
        <v>0</v>
      </c>
      <c r="DI95" s="20">
        <f t="shared" si="89"/>
        <v>0</v>
      </c>
      <c r="DJ95" s="20">
        <f t="shared" si="89"/>
        <v>0</v>
      </c>
      <c r="DK95" s="20">
        <f t="shared" si="89"/>
        <v>0</v>
      </c>
      <c r="DL95" s="20">
        <f t="shared" si="89"/>
        <v>0</v>
      </c>
      <c r="DM95" s="20">
        <f t="shared" si="89"/>
        <v>0</v>
      </c>
      <c r="DN95" s="20">
        <f t="shared" si="89"/>
        <v>0</v>
      </c>
      <c r="DO95" s="20">
        <f t="shared" si="90"/>
        <v>0</v>
      </c>
      <c r="DP95" s="20">
        <f t="shared" si="90"/>
        <v>4200000</v>
      </c>
      <c r="DR95" s="25">
        <f t="shared" si="74"/>
        <v>386337115</v>
      </c>
      <c r="DS95" s="25">
        <f t="shared" si="36"/>
        <v>386337115</v>
      </c>
      <c r="DT95" s="84">
        <f t="shared" si="69"/>
        <v>386337115</v>
      </c>
      <c r="DV95" s="33">
        <f>+DS95-DT95</f>
        <v>0</v>
      </c>
    </row>
    <row r="96" spans="1:126" ht="50.25" customHeight="1" x14ac:dyDescent="0.25">
      <c r="A96" s="236"/>
      <c r="B96" s="51" t="s">
        <v>283</v>
      </c>
      <c r="C96" s="46" t="s">
        <v>284</v>
      </c>
      <c r="D96" s="17" t="s">
        <v>285</v>
      </c>
      <c r="E96" s="18">
        <v>301</v>
      </c>
      <c r="F96" s="19" t="s">
        <v>282</v>
      </c>
      <c r="G96" s="20">
        <f t="shared" si="83"/>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72"/>
        <v>0.96968629248761185</v>
      </c>
      <c r="AD96" s="20">
        <f t="shared" si="84"/>
        <v>332185920</v>
      </c>
      <c r="AE96" s="20">
        <f>+'[4]JULIO 2018'!$J$617</f>
        <v>31770502</v>
      </c>
      <c r="AF96" s="20"/>
      <c r="AG96" s="20"/>
      <c r="AH96" s="20"/>
      <c r="AI96" s="20"/>
      <c r="AJ96" s="20"/>
      <c r="AK96" s="20"/>
      <c r="AL96" s="20"/>
      <c r="AM96" s="20"/>
      <c r="AN96" s="20"/>
      <c r="AO96" s="20"/>
      <c r="AP96" s="20"/>
      <c r="AQ96" s="20"/>
      <c r="AR96" s="20"/>
      <c r="AS96" s="20"/>
      <c r="AT96" s="20"/>
      <c r="AU96" s="20"/>
      <c r="AV96" s="20">
        <f>+'[4]JULIO 2018'!$AA$617</f>
        <v>299615418</v>
      </c>
      <c r="AW96" s="20"/>
      <c r="AX96" s="20"/>
      <c r="AY96" s="20">
        <f>+'[3]OCTUBRE 2018'!$AF$876</f>
        <v>800000</v>
      </c>
      <c r="AZ96" s="21">
        <f t="shared" si="76"/>
        <v>3.0313707512388155E-2</v>
      </c>
      <c r="BA96" s="20">
        <f t="shared" si="61"/>
        <v>10384582</v>
      </c>
      <c r="BB96" s="20">
        <f t="shared" si="85"/>
        <v>0</v>
      </c>
      <c r="BC96" s="20">
        <f t="shared" si="85"/>
        <v>0</v>
      </c>
      <c r="BD96" s="20">
        <f t="shared" si="85"/>
        <v>0</v>
      </c>
      <c r="BE96" s="20">
        <f t="shared" si="85"/>
        <v>0</v>
      </c>
      <c r="BF96" s="20">
        <f t="shared" si="85"/>
        <v>0</v>
      </c>
      <c r="BG96" s="20">
        <f t="shared" si="85"/>
        <v>0</v>
      </c>
      <c r="BH96" s="20">
        <f t="shared" si="85"/>
        <v>0</v>
      </c>
      <c r="BI96" s="20">
        <f t="shared" si="85"/>
        <v>0</v>
      </c>
      <c r="BJ96" s="20">
        <f t="shared" si="85"/>
        <v>0</v>
      </c>
      <c r="BK96" s="20">
        <f t="shared" si="85"/>
        <v>0</v>
      </c>
      <c r="BL96" s="20">
        <f t="shared" si="85"/>
        <v>0</v>
      </c>
      <c r="BM96" s="20">
        <f t="shared" si="85"/>
        <v>0</v>
      </c>
      <c r="BN96" s="20">
        <f t="shared" si="85"/>
        <v>0</v>
      </c>
      <c r="BO96" s="20">
        <f t="shared" si="85"/>
        <v>0</v>
      </c>
      <c r="BP96" s="20">
        <f t="shared" si="85"/>
        <v>0</v>
      </c>
      <c r="BQ96" s="20">
        <f t="shared" si="85"/>
        <v>0</v>
      </c>
      <c r="BR96" s="20">
        <f t="shared" si="86"/>
        <v>0</v>
      </c>
      <c r="BS96" s="20">
        <f t="shared" si="86"/>
        <v>384582</v>
      </c>
      <c r="BT96" s="20">
        <f t="shared" si="86"/>
        <v>0</v>
      </c>
      <c r="BU96" s="20">
        <f t="shared" si="86"/>
        <v>0</v>
      </c>
      <c r="BV96" s="20">
        <f t="shared" si="86"/>
        <v>10000000</v>
      </c>
      <c r="BW96" s="21">
        <f t="shared" si="73"/>
        <v>0.96165874783929883</v>
      </c>
      <c r="BX96" s="20">
        <f t="shared" si="87"/>
        <v>329435920</v>
      </c>
      <c r="BY96" s="20">
        <f>+'[2]AGOSTO 2018'!$H$766</f>
        <v>31770502</v>
      </c>
      <c r="BZ96" s="20"/>
      <c r="CA96" s="20"/>
      <c r="CB96" s="20"/>
      <c r="CC96" s="20"/>
      <c r="CD96" s="20"/>
      <c r="CE96" s="20"/>
      <c r="CF96" s="20"/>
      <c r="CG96" s="20"/>
      <c r="CH96" s="20"/>
      <c r="CI96" s="20"/>
      <c r="CJ96" s="20"/>
      <c r="CK96" s="20"/>
      <c r="CL96" s="20"/>
      <c r="CM96" s="20"/>
      <c r="CN96" s="20"/>
      <c r="CO96" s="20"/>
      <c r="CP96" s="20">
        <f>+'[3]OCTUBRE 2018'!$H$874-BY96</f>
        <v>297665418</v>
      </c>
      <c r="CQ96" s="20"/>
      <c r="CR96" s="20"/>
      <c r="CS96" s="20"/>
      <c r="CT96" s="21">
        <f t="shared" si="65"/>
        <v>3.8341252160701167E-2</v>
      </c>
      <c r="CU96" s="20">
        <f t="shared" si="45"/>
        <v>13134582</v>
      </c>
      <c r="CV96" s="20">
        <f t="shared" si="88"/>
        <v>0</v>
      </c>
      <c r="CW96" s="20">
        <f t="shared" si="88"/>
        <v>0</v>
      </c>
      <c r="CX96" s="20"/>
      <c r="CY96" s="20">
        <f t="shared" si="89"/>
        <v>0</v>
      </c>
      <c r="CZ96" s="20">
        <f t="shared" si="89"/>
        <v>0</v>
      </c>
      <c r="DA96" s="20">
        <f t="shared" si="89"/>
        <v>0</v>
      </c>
      <c r="DB96" s="20">
        <f t="shared" si="89"/>
        <v>0</v>
      </c>
      <c r="DC96" s="20">
        <f t="shared" si="89"/>
        <v>0</v>
      </c>
      <c r="DD96" s="20">
        <f t="shared" si="89"/>
        <v>0</v>
      </c>
      <c r="DE96" s="20">
        <f t="shared" si="89"/>
        <v>0</v>
      </c>
      <c r="DF96" s="20">
        <f t="shared" si="89"/>
        <v>0</v>
      </c>
      <c r="DG96" s="20">
        <f t="shared" si="89"/>
        <v>0</v>
      </c>
      <c r="DH96" s="20">
        <f t="shared" si="89"/>
        <v>0</v>
      </c>
      <c r="DI96" s="20">
        <f t="shared" si="89"/>
        <v>0</v>
      </c>
      <c r="DJ96" s="20">
        <f t="shared" si="89"/>
        <v>0</v>
      </c>
      <c r="DK96" s="20">
        <f t="shared" si="89"/>
        <v>0</v>
      </c>
      <c r="DL96" s="20">
        <f t="shared" si="89"/>
        <v>0</v>
      </c>
      <c r="DM96" s="20">
        <f t="shared" si="89"/>
        <v>2334582</v>
      </c>
      <c r="DN96" s="20">
        <f t="shared" si="89"/>
        <v>0</v>
      </c>
      <c r="DO96" s="20">
        <f t="shared" si="90"/>
        <v>0</v>
      </c>
      <c r="DP96" s="20">
        <f t="shared" si="90"/>
        <v>10800000</v>
      </c>
      <c r="DR96" s="25">
        <f t="shared" si="74"/>
        <v>342570502</v>
      </c>
      <c r="DS96" s="25">
        <f t="shared" si="36"/>
        <v>342570502</v>
      </c>
      <c r="DT96" s="25">
        <f t="shared" si="69"/>
        <v>342570502</v>
      </c>
    </row>
    <row r="97" spans="1:126" ht="78" customHeight="1" x14ac:dyDescent="0.25">
      <c r="A97" s="236"/>
      <c r="B97" s="239" t="s">
        <v>286</v>
      </c>
      <c r="C97" s="46" t="s">
        <v>287</v>
      </c>
      <c r="D97" s="17" t="s">
        <v>288</v>
      </c>
      <c r="E97" s="18">
        <v>301</v>
      </c>
      <c r="F97" s="19" t="s">
        <v>289</v>
      </c>
      <c r="G97" s="20">
        <f t="shared" si="83"/>
        <v>98645765</v>
      </c>
      <c r="H97" s="20"/>
      <c r="I97" s="20"/>
      <c r="J97" s="20"/>
      <c r="K97" s="20"/>
      <c r="L97" s="20"/>
      <c r="M97" s="20"/>
      <c r="N97" s="20"/>
      <c r="O97" s="20"/>
      <c r="P97" s="20"/>
      <c r="Q97" s="20"/>
      <c r="R97" s="20"/>
      <c r="S97" s="20"/>
      <c r="T97" s="20"/>
      <c r="U97" s="20"/>
      <c r="V97" s="20"/>
      <c r="W97" s="20"/>
      <c r="X97" s="20"/>
      <c r="Y97" s="20">
        <v>6000000</v>
      </c>
      <c r="Z97" s="20">
        <f>40000000-36000000-4000000</f>
        <v>0</v>
      </c>
      <c r="AA97" s="20"/>
      <c r="AB97" s="20">
        <f>44000000+2145765+5000000+53000000+6500000-12000000-6000000</f>
        <v>92645765</v>
      </c>
      <c r="AC97" s="21">
        <f t="shared" si="72"/>
        <v>0.49123244165626373</v>
      </c>
      <c r="AD97" s="20">
        <f t="shared" si="84"/>
        <v>48458000</v>
      </c>
      <c r="AE97" s="20"/>
      <c r="AF97" s="20"/>
      <c r="AG97" s="20"/>
      <c r="AH97" s="20"/>
      <c r="AI97" s="20"/>
      <c r="AJ97" s="20"/>
      <c r="AK97" s="20"/>
      <c r="AL97" s="20"/>
      <c r="AM97" s="20"/>
      <c r="AN97" s="20"/>
      <c r="AO97" s="20"/>
      <c r="AP97" s="20"/>
      <c r="AQ97" s="20"/>
      <c r="AR97" s="20"/>
      <c r="AS97" s="20"/>
      <c r="AT97" s="20"/>
      <c r="AU97" s="20"/>
      <c r="AV97" s="20"/>
      <c r="AW97" s="20"/>
      <c r="AX97" s="20"/>
      <c r="AY97" s="20">
        <f>+'[3]OCTUBRE 2018'!$AF$949</f>
        <v>48458000</v>
      </c>
      <c r="AZ97" s="21">
        <f t="shared" si="76"/>
        <v>0.50876755834373633</v>
      </c>
      <c r="BA97" s="20">
        <f t="shared" si="61"/>
        <v>50187765</v>
      </c>
      <c r="BB97" s="20">
        <f t="shared" si="85"/>
        <v>0</v>
      </c>
      <c r="BC97" s="20">
        <f t="shared" si="85"/>
        <v>0</v>
      </c>
      <c r="BD97" s="20">
        <f t="shared" si="85"/>
        <v>0</v>
      </c>
      <c r="BE97" s="20">
        <f t="shared" si="85"/>
        <v>0</v>
      </c>
      <c r="BF97" s="20">
        <f t="shared" si="85"/>
        <v>0</v>
      </c>
      <c r="BG97" s="20">
        <f t="shared" si="85"/>
        <v>0</v>
      </c>
      <c r="BH97" s="20">
        <f t="shared" si="85"/>
        <v>0</v>
      </c>
      <c r="BI97" s="20">
        <f t="shared" si="85"/>
        <v>0</v>
      </c>
      <c r="BJ97" s="20">
        <f t="shared" si="85"/>
        <v>0</v>
      </c>
      <c r="BK97" s="20">
        <f t="shared" si="85"/>
        <v>0</v>
      </c>
      <c r="BL97" s="20">
        <f t="shared" si="85"/>
        <v>0</v>
      </c>
      <c r="BM97" s="20">
        <f t="shared" si="85"/>
        <v>0</v>
      </c>
      <c r="BN97" s="20">
        <f t="shared" si="85"/>
        <v>0</v>
      </c>
      <c r="BO97" s="20">
        <f t="shared" si="85"/>
        <v>0</v>
      </c>
      <c r="BP97" s="20">
        <f t="shared" si="85"/>
        <v>0</v>
      </c>
      <c r="BQ97" s="20">
        <f t="shared" si="85"/>
        <v>0</v>
      </c>
      <c r="BR97" s="20">
        <f t="shared" si="86"/>
        <v>0</v>
      </c>
      <c r="BS97" s="20">
        <f t="shared" si="86"/>
        <v>6000000</v>
      </c>
      <c r="BT97" s="20">
        <f t="shared" si="86"/>
        <v>0</v>
      </c>
      <c r="BU97" s="20">
        <f t="shared" si="86"/>
        <v>0</v>
      </c>
      <c r="BV97" s="20">
        <f t="shared" si="86"/>
        <v>44187765</v>
      </c>
      <c r="BW97" s="21">
        <f>+BX97/G97</f>
        <v>0.39999688785423276</v>
      </c>
      <c r="BX97" s="20">
        <f>SUM(BY97:CS97)</f>
        <v>39457999</v>
      </c>
      <c r="BY97" s="20"/>
      <c r="BZ97" s="20"/>
      <c r="CA97" s="20"/>
      <c r="CB97" s="20"/>
      <c r="CC97" s="20"/>
      <c r="CD97" s="20"/>
      <c r="CE97" s="20"/>
      <c r="CF97" s="20"/>
      <c r="CG97" s="20"/>
      <c r="CH97" s="20"/>
      <c r="CI97" s="20"/>
      <c r="CJ97" s="20"/>
      <c r="CK97" s="20"/>
      <c r="CL97" s="20"/>
      <c r="CM97" s="20"/>
      <c r="CN97" s="20"/>
      <c r="CO97" s="20"/>
      <c r="CP97" s="20"/>
      <c r="CQ97" s="20"/>
      <c r="CR97" s="20"/>
      <c r="CS97" s="20">
        <f>+'[3]OCTUBRE 2018'!$H$947</f>
        <v>39457999</v>
      </c>
      <c r="CT97" s="21">
        <f>1-BW97</f>
        <v>0.60000311214576718</v>
      </c>
      <c r="CU97" s="20">
        <f t="shared" si="45"/>
        <v>59187766</v>
      </c>
      <c r="CV97" s="20">
        <f t="shared" si="88"/>
        <v>0</v>
      </c>
      <c r="CW97" s="20">
        <f t="shared" si="88"/>
        <v>0</v>
      </c>
      <c r="CX97" s="20">
        <f t="shared" si="88"/>
        <v>0</v>
      </c>
      <c r="CY97" s="20">
        <f t="shared" si="89"/>
        <v>0</v>
      </c>
      <c r="CZ97" s="20">
        <f t="shared" si="89"/>
        <v>0</v>
      </c>
      <c r="DA97" s="20">
        <f t="shared" si="89"/>
        <v>0</v>
      </c>
      <c r="DB97" s="20">
        <f t="shared" si="89"/>
        <v>0</v>
      </c>
      <c r="DC97" s="20">
        <f t="shared" si="89"/>
        <v>0</v>
      </c>
      <c r="DD97" s="20">
        <f t="shared" si="89"/>
        <v>0</v>
      </c>
      <c r="DE97" s="20">
        <f t="shared" si="89"/>
        <v>0</v>
      </c>
      <c r="DF97" s="20">
        <f t="shared" si="89"/>
        <v>0</v>
      </c>
      <c r="DG97" s="20">
        <f t="shared" si="89"/>
        <v>0</v>
      </c>
      <c r="DH97" s="20">
        <f t="shared" si="89"/>
        <v>0</v>
      </c>
      <c r="DI97" s="20">
        <f t="shared" si="89"/>
        <v>0</v>
      </c>
      <c r="DJ97" s="20">
        <f t="shared" si="89"/>
        <v>0</v>
      </c>
      <c r="DK97" s="20">
        <f t="shared" si="89"/>
        <v>0</v>
      </c>
      <c r="DL97" s="20">
        <f t="shared" si="89"/>
        <v>0</v>
      </c>
      <c r="DM97" s="20">
        <f t="shared" si="89"/>
        <v>6000000</v>
      </c>
      <c r="DN97" s="20">
        <f t="shared" si="89"/>
        <v>0</v>
      </c>
      <c r="DO97" s="20">
        <f t="shared" si="90"/>
        <v>0</v>
      </c>
      <c r="DP97" s="20">
        <f t="shared" si="90"/>
        <v>53187766</v>
      </c>
      <c r="DR97" s="25">
        <f t="shared" si="74"/>
        <v>98645765</v>
      </c>
      <c r="DS97" s="25">
        <f t="shared" si="36"/>
        <v>98645765</v>
      </c>
      <c r="DT97" s="25">
        <f>+BX97+CU97</f>
        <v>98645765</v>
      </c>
    </row>
    <row r="98" spans="1:126" ht="53.25" customHeight="1" x14ac:dyDescent="0.25">
      <c r="A98" s="236"/>
      <c r="B98" s="240"/>
      <c r="C98" s="46" t="s">
        <v>290</v>
      </c>
      <c r="D98" s="27" t="s">
        <v>291</v>
      </c>
      <c r="E98" s="18">
        <v>301</v>
      </c>
      <c r="F98" s="19" t="s">
        <v>274</v>
      </c>
      <c r="G98" s="20">
        <f t="shared" si="83"/>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72"/>
        <v>0.98666679999999995</v>
      </c>
      <c r="AD98" s="20">
        <f t="shared" si="84"/>
        <v>2466667</v>
      </c>
      <c r="AE98" s="20"/>
      <c r="AF98" s="20"/>
      <c r="AG98" s="20"/>
      <c r="AH98" s="20"/>
      <c r="AI98" s="20"/>
      <c r="AJ98" s="20"/>
      <c r="AK98" s="20"/>
      <c r="AL98" s="20"/>
      <c r="AM98" s="20"/>
      <c r="AN98" s="20"/>
      <c r="AO98" s="20"/>
      <c r="AP98" s="20"/>
      <c r="AQ98" s="20"/>
      <c r="AR98" s="20"/>
      <c r="AS98" s="20"/>
      <c r="AT98" s="20"/>
      <c r="AU98" s="20"/>
      <c r="AV98" s="20"/>
      <c r="AW98" s="20">
        <f>+'[6]SEPTIEMBRE 2018'!$AB$879</f>
        <v>2466667</v>
      </c>
      <c r="AX98" s="20"/>
      <c r="AY98" s="20"/>
      <c r="AZ98" s="21">
        <f t="shared" si="76"/>
        <v>1.3333200000000045E-2</v>
      </c>
      <c r="BA98" s="20">
        <f t="shared" si="61"/>
        <v>33333</v>
      </c>
      <c r="BB98" s="20">
        <f t="shared" si="85"/>
        <v>0</v>
      </c>
      <c r="BC98" s="20">
        <f t="shared" si="85"/>
        <v>0</v>
      </c>
      <c r="BD98" s="20">
        <f t="shared" si="85"/>
        <v>0</v>
      </c>
      <c r="BE98" s="20">
        <f t="shared" si="85"/>
        <v>0</v>
      </c>
      <c r="BF98" s="20">
        <f t="shared" si="85"/>
        <v>0</v>
      </c>
      <c r="BG98" s="20">
        <f t="shared" si="85"/>
        <v>0</v>
      </c>
      <c r="BH98" s="20">
        <f t="shared" si="85"/>
        <v>0</v>
      </c>
      <c r="BI98" s="20">
        <f t="shared" si="85"/>
        <v>0</v>
      </c>
      <c r="BJ98" s="20">
        <f t="shared" si="85"/>
        <v>0</v>
      </c>
      <c r="BK98" s="20">
        <f t="shared" si="85"/>
        <v>0</v>
      </c>
      <c r="BL98" s="20">
        <f t="shared" si="85"/>
        <v>0</v>
      </c>
      <c r="BM98" s="20">
        <f t="shared" si="85"/>
        <v>0</v>
      </c>
      <c r="BN98" s="20">
        <f t="shared" si="85"/>
        <v>0</v>
      </c>
      <c r="BO98" s="20">
        <f t="shared" si="85"/>
        <v>0</v>
      </c>
      <c r="BP98" s="20">
        <f t="shared" si="85"/>
        <v>0</v>
      </c>
      <c r="BQ98" s="20">
        <f t="shared" si="85"/>
        <v>0</v>
      </c>
      <c r="BR98" s="20">
        <f t="shared" si="86"/>
        <v>0</v>
      </c>
      <c r="BS98" s="20">
        <f t="shared" si="86"/>
        <v>0</v>
      </c>
      <c r="BT98" s="20">
        <f t="shared" si="86"/>
        <v>33333</v>
      </c>
      <c r="BU98" s="20">
        <f t="shared" si="86"/>
        <v>0</v>
      </c>
      <c r="BV98" s="20">
        <f t="shared" si="86"/>
        <v>0</v>
      </c>
      <c r="BW98" s="21">
        <f>+BX98/G98</f>
        <v>0.98666679999999995</v>
      </c>
      <c r="BX98" s="20">
        <f>SUM(BY98:CS98)</f>
        <v>2466667</v>
      </c>
      <c r="BY98" s="20"/>
      <c r="BZ98" s="20"/>
      <c r="CA98" s="20"/>
      <c r="CB98" s="20"/>
      <c r="CC98" s="20"/>
      <c r="CD98" s="20"/>
      <c r="CE98" s="20"/>
      <c r="CF98" s="20"/>
      <c r="CG98" s="20"/>
      <c r="CH98" s="20"/>
      <c r="CI98" s="20"/>
      <c r="CJ98" s="20"/>
      <c r="CK98" s="20"/>
      <c r="CL98" s="20"/>
      <c r="CM98" s="20"/>
      <c r="CN98" s="20"/>
      <c r="CO98" s="20"/>
      <c r="CP98" s="20"/>
      <c r="CQ98" s="20">
        <f>+'[6]SEPTIEMBRE 2018'!$H$877</f>
        <v>2466667</v>
      </c>
      <c r="CR98" s="20"/>
      <c r="CS98" s="20"/>
      <c r="CT98" s="21">
        <f>1-BW98</f>
        <v>1.3333200000000045E-2</v>
      </c>
      <c r="CU98" s="20">
        <f t="shared" si="45"/>
        <v>33333</v>
      </c>
      <c r="CV98" s="20">
        <f t="shared" si="88"/>
        <v>0</v>
      </c>
      <c r="CW98" s="20">
        <f t="shared" si="88"/>
        <v>0</v>
      </c>
      <c r="CX98" s="20"/>
      <c r="CY98" s="20">
        <f t="shared" si="89"/>
        <v>0</v>
      </c>
      <c r="CZ98" s="20">
        <f t="shared" si="89"/>
        <v>0</v>
      </c>
      <c r="DA98" s="20">
        <f t="shared" si="89"/>
        <v>0</v>
      </c>
      <c r="DB98" s="20">
        <f t="shared" si="89"/>
        <v>0</v>
      </c>
      <c r="DC98" s="20">
        <f t="shared" si="89"/>
        <v>0</v>
      </c>
      <c r="DD98" s="20">
        <f t="shared" si="89"/>
        <v>0</v>
      </c>
      <c r="DE98" s="20">
        <f t="shared" si="89"/>
        <v>0</v>
      </c>
      <c r="DF98" s="20">
        <f t="shared" si="89"/>
        <v>0</v>
      </c>
      <c r="DG98" s="20">
        <f t="shared" si="89"/>
        <v>0</v>
      </c>
      <c r="DH98" s="20">
        <f t="shared" si="89"/>
        <v>0</v>
      </c>
      <c r="DI98" s="20">
        <f t="shared" si="89"/>
        <v>0</v>
      </c>
      <c r="DJ98" s="20">
        <f t="shared" si="89"/>
        <v>0</v>
      </c>
      <c r="DK98" s="20">
        <f t="shared" si="89"/>
        <v>0</v>
      </c>
      <c r="DL98" s="20">
        <f t="shared" si="89"/>
        <v>0</v>
      </c>
      <c r="DM98" s="20">
        <f t="shared" si="89"/>
        <v>0</v>
      </c>
      <c r="DN98" s="20">
        <f t="shared" si="89"/>
        <v>33333</v>
      </c>
      <c r="DO98" s="20">
        <f t="shared" si="90"/>
        <v>0</v>
      </c>
      <c r="DP98" s="20">
        <f t="shared" si="90"/>
        <v>0</v>
      </c>
      <c r="DR98" s="25">
        <f t="shared" si="74"/>
        <v>2500000</v>
      </c>
      <c r="DS98" s="25">
        <f t="shared" si="36"/>
        <v>2500000</v>
      </c>
      <c r="DT98" s="25">
        <f>+BX98+CU98</f>
        <v>2500000</v>
      </c>
    </row>
    <row r="99" spans="1:126" ht="27.75" customHeight="1" x14ac:dyDescent="0.25">
      <c r="A99" s="236"/>
      <c r="B99" s="237" t="s">
        <v>292</v>
      </c>
      <c r="C99" s="46" t="s">
        <v>293</v>
      </c>
      <c r="D99" s="17" t="s">
        <v>294</v>
      </c>
      <c r="E99" s="18">
        <v>301</v>
      </c>
      <c r="F99" s="19" t="s">
        <v>274</v>
      </c>
      <c r="G99" s="20">
        <f t="shared" si="83"/>
        <v>1473345467</v>
      </c>
      <c r="H99" s="20">
        <v>258021182</v>
      </c>
      <c r="I99" s="20"/>
      <c r="J99" s="20">
        <f>848000-848000</f>
        <v>0</v>
      </c>
      <c r="K99" s="20"/>
      <c r="L99" s="20"/>
      <c r="M99" s="20"/>
      <c r="N99" s="20"/>
      <c r="O99" s="20"/>
      <c r="P99" s="20"/>
      <c r="Q99" s="20"/>
      <c r="R99" s="20"/>
      <c r="S99" s="20"/>
      <c r="T99" s="20"/>
      <c r="U99" s="20"/>
      <c r="V99" s="20"/>
      <c r="W99" s="20"/>
      <c r="X99" s="20"/>
      <c r="Y99" s="20"/>
      <c r="Z99" s="20">
        <f>1259123255-17309855-16000000-10489115</f>
        <v>1215324285</v>
      </c>
      <c r="AA99" s="20"/>
      <c r="AB99" s="20"/>
      <c r="AC99" s="21">
        <f>+AD99/G99</f>
        <v>1</v>
      </c>
      <c r="AD99" s="20">
        <f t="shared" si="84"/>
        <v>1473345467</v>
      </c>
      <c r="AE99" s="20">
        <f>+'[8]ENERO 2018'!$J$346</f>
        <v>258021182</v>
      </c>
      <c r="AF99" s="20"/>
      <c r="AG99" s="20"/>
      <c r="AH99" s="20"/>
      <c r="AI99" s="20"/>
      <c r="AJ99" s="20"/>
      <c r="AK99" s="20"/>
      <c r="AL99" s="20"/>
      <c r="AM99" s="20"/>
      <c r="AN99" s="20"/>
      <c r="AO99" s="20"/>
      <c r="AP99" s="20"/>
      <c r="AQ99" s="20"/>
      <c r="AR99" s="20"/>
      <c r="AS99" s="20"/>
      <c r="AT99" s="20"/>
      <c r="AU99" s="20"/>
      <c r="AV99" s="20"/>
      <c r="AW99" s="20">
        <f>+'[4]JULIO 2018'!$AB$695</f>
        <v>1215324285</v>
      </c>
      <c r="AX99" s="20"/>
      <c r="AY99" s="20"/>
      <c r="AZ99" s="21">
        <f t="shared" si="76"/>
        <v>0</v>
      </c>
      <c r="BA99" s="20">
        <f t="shared" si="61"/>
        <v>0</v>
      </c>
      <c r="BB99" s="20">
        <f t="shared" si="85"/>
        <v>0</v>
      </c>
      <c r="BC99" s="20">
        <f t="shared" si="85"/>
        <v>0</v>
      </c>
      <c r="BD99" s="20">
        <f t="shared" si="85"/>
        <v>0</v>
      </c>
      <c r="BE99" s="20">
        <f t="shared" si="85"/>
        <v>0</v>
      </c>
      <c r="BF99" s="20">
        <f t="shared" si="85"/>
        <v>0</v>
      </c>
      <c r="BG99" s="20">
        <f t="shared" si="85"/>
        <v>0</v>
      </c>
      <c r="BH99" s="20">
        <f t="shared" si="85"/>
        <v>0</v>
      </c>
      <c r="BI99" s="20">
        <f t="shared" si="85"/>
        <v>0</v>
      </c>
      <c r="BJ99" s="20">
        <f t="shared" si="85"/>
        <v>0</v>
      </c>
      <c r="BK99" s="20">
        <f t="shared" si="85"/>
        <v>0</v>
      </c>
      <c r="BL99" s="20">
        <f t="shared" si="85"/>
        <v>0</v>
      </c>
      <c r="BM99" s="20">
        <f t="shared" si="85"/>
        <v>0</v>
      </c>
      <c r="BN99" s="20">
        <f t="shared" si="85"/>
        <v>0</v>
      </c>
      <c r="BO99" s="20">
        <f t="shared" si="85"/>
        <v>0</v>
      </c>
      <c r="BP99" s="20">
        <f t="shared" si="85"/>
        <v>0</v>
      </c>
      <c r="BQ99" s="20">
        <f t="shared" si="85"/>
        <v>0</v>
      </c>
      <c r="BR99" s="20">
        <f t="shared" si="86"/>
        <v>0</v>
      </c>
      <c r="BS99" s="20">
        <f t="shared" si="86"/>
        <v>0</v>
      </c>
      <c r="BT99" s="20">
        <f t="shared" si="86"/>
        <v>0</v>
      </c>
      <c r="BU99" s="20">
        <f t="shared" si="86"/>
        <v>0</v>
      </c>
      <c r="BV99" s="20">
        <f t="shared" si="86"/>
        <v>0</v>
      </c>
      <c r="BW99" s="21">
        <f>+BX99/G99</f>
        <v>1</v>
      </c>
      <c r="BX99" s="20">
        <f t="shared" si="87"/>
        <v>1473345467</v>
      </c>
      <c r="BY99" s="20">
        <f>+'[8]ENERO 2018'!$H$347</f>
        <v>258021182</v>
      </c>
      <c r="BZ99" s="20"/>
      <c r="CA99" s="20"/>
      <c r="CB99" s="20"/>
      <c r="CC99" s="20"/>
      <c r="CD99" s="20"/>
      <c r="CE99" s="20"/>
      <c r="CF99" s="20"/>
      <c r="CG99" s="20"/>
      <c r="CH99" s="20"/>
      <c r="CI99" s="20"/>
      <c r="CJ99" s="20"/>
      <c r="CK99" s="20"/>
      <c r="CL99" s="20"/>
      <c r="CM99" s="20"/>
      <c r="CN99" s="20"/>
      <c r="CO99" s="20"/>
      <c r="CP99" s="20"/>
      <c r="CQ99" s="20">
        <f>+'[10]FEBRERO 2018'!$H$389</f>
        <v>1215324285</v>
      </c>
      <c r="CR99" s="20"/>
      <c r="CS99" s="20"/>
      <c r="CT99" s="21">
        <f t="shared" si="65"/>
        <v>0</v>
      </c>
      <c r="CU99" s="20">
        <f t="shared" si="45"/>
        <v>0</v>
      </c>
      <c r="CV99" s="20">
        <f t="shared" si="88"/>
        <v>0</v>
      </c>
      <c r="CW99" s="20">
        <f t="shared" si="88"/>
        <v>0</v>
      </c>
      <c r="CX99" s="20">
        <f t="shared" si="88"/>
        <v>0</v>
      </c>
      <c r="CY99" s="20">
        <f t="shared" si="89"/>
        <v>0</v>
      </c>
      <c r="CZ99" s="20">
        <f t="shared" si="89"/>
        <v>0</v>
      </c>
      <c r="DA99" s="20">
        <f t="shared" si="89"/>
        <v>0</v>
      </c>
      <c r="DB99" s="20">
        <f t="shared" si="89"/>
        <v>0</v>
      </c>
      <c r="DC99" s="20">
        <f t="shared" si="89"/>
        <v>0</v>
      </c>
      <c r="DD99" s="20">
        <f t="shared" si="89"/>
        <v>0</v>
      </c>
      <c r="DE99" s="20">
        <f t="shared" si="89"/>
        <v>0</v>
      </c>
      <c r="DF99" s="20">
        <f t="shared" si="89"/>
        <v>0</v>
      </c>
      <c r="DG99" s="20">
        <f t="shared" si="89"/>
        <v>0</v>
      </c>
      <c r="DH99" s="20">
        <f t="shared" si="89"/>
        <v>0</v>
      </c>
      <c r="DI99" s="20">
        <f t="shared" si="89"/>
        <v>0</v>
      </c>
      <c r="DJ99" s="20">
        <f t="shared" si="89"/>
        <v>0</v>
      </c>
      <c r="DK99" s="20">
        <f t="shared" si="89"/>
        <v>0</v>
      </c>
      <c r="DL99" s="20">
        <f t="shared" si="89"/>
        <v>0</v>
      </c>
      <c r="DM99" s="20">
        <f t="shared" si="89"/>
        <v>0</v>
      </c>
      <c r="DN99" s="20">
        <f t="shared" si="89"/>
        <v>0</v>
      </c>
      <c r="DO99" s="20">
        <f t="shared" si="90"/>
        <v>0</v>
      </c>
      <c r="DP99" s="20">
        <f t="shared" si="90"/>
        <v>0</v>
      </c>
      <c r="DR99" s="25">
        <f t="shared" si="74"/>
        <v>1473345467</v>
      </c>
      <c r="DS99" s="25">
        <f t="shared" si="36"/>
        <v>1473345467</v>
      </c>
      <c r="DT99" s="25">
        <f t="shared" si="69"/>
        <v>1473345467</v>
      </c>
    </row>
    <row r="100" spans="1:126" ht="30.75" customHeight="1" x14ac:dyDescent="0.25">
      <c r="A100" s="236"/>
      <c r="B100" s="238"/>
      <c r="C100" s="46" t="s">
        <v>295</v>
      </c>
      <c r="D100" s="17" t="s">
        <v>296</v>
      </c>
      <c r="E100" s="18">
        <v>301</v>
      </c>
      <c r="F100" s="19" t="s">
        <v>274</v>
      </c>
      <c r="G100" s="20">
        <f t="shared" si="83"/>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1</v>
      </c>
      <c r="AD100" s="20">
        <f t="shared" si="84"/>
        <v>47309855</v>
      </c>
      <c r="AE100" s="20"/>
      <c r="AF100" s="20"/>
      <c r="AG100" s="20"/>
      <c r="AH100" s="20"/>
      <c r="AI100" s="20"/>
      <c r="AJ100" s="20"/>
      <c r="AK100" s="20"/>
      <c r="AL100" s="20"/>
      <c r="AM100" s="20"/>
      <c r="AN100" s="20"/>
      <c r="AO100" s="20"/>
      <c r="AP100" s="20"/>
      <c r="AQ100" s="20"/>
      <c r="AR100" s="20"/>
      <c r="AS100" s="20"/>
      <c r="AT100" s="20"/>
      <c r="AU100" s="20"/>
      <c r="AV100" s="20"/>
      <c r="AW100" s="20">
        <f>+'[2]AGOSTO 2018'!$AB$831</f>
        <v>47309855</v>
      </c>
      <c r="AX100" s="20"/>
      <c r="AY100" s="20"/>
      <c r="AZ100" s="21">
        <f t="shared" si="76"/>
        <v>0</v>
      </c>
      <c r="BA100" s="20">
        <f t="shared" si="61"/>
        <v>0</v>
      </c>
      <c r="BB100" s="20">
        <f t="shared" si="85"/>
        <v>0</v>
      </c>
      <c r="BC100" s="20">
        <f t="shared" si="85"/>
        <v>0</v>
      </c>
      <c r="BD100" s="20">
        <f t="shared" si="85"/>
        <v>0</v>
      </c>
      <c r="BE100" s="20">
        <f t="shared" si="85"/>
        <v>0</v>
      </c>
      <c r="BF100" s="20">
        <f t="shared" si="85"/>
        <v>0</v>
      </c>
      <c r="BG100" s="20">
        <f t="shared" si="85"/>
        <v>0</v>
      </c>
      <c r="BH100" s="20">
        <f t="shared" si="85"/>
        <v>0</v>
      </c>
      <c r="BI100" s="20">
        <f t="shared" si="85"/>
        <v>0</v>
      </c>
      <c r="BJ100" s="20">
        <f t="shared" si="85"/>
        <v>0</v>
      </c>
      <c r="BK100" s="20">
        <f t="shared" si="85"/>
        <v>0</v>
      </c>
      <c r="BL100" s="20">
        <f t="shared" si="85"/>
        <v>0</v>
      </c>
      <c r="BM100" s="20">
        <f t="shared" si="85"/>
        <v>0</v>
      </c>
      <c r="BN100" s="20">
        <f t="shared" si="85"/>
        <v>0</v>
      </c>
      <c r="BO100" s="20">
        <f t="shared" si="85"/>
        <v>0</v>
      </c>
      <c r="BP100" s="20">
        <f t="shared" si="85"/>
        <v>0</v>
      </c>
      <c r="BQ100" s="20">
        <f t="shared" si="85"/>
        <v>0</v>
      </c>
      <c r="BR100" s="20">
        <f t="shared" si="86"/>
        <v>0</v>
      </c>
      <c r="BS100" s="20">
        <f t="shared" si="86"/>
        <v>0</v>
      </c>
      <c r="BT100" s="20">
        <f t="shared" si="86"/>
        <v>0</v>
      </c>
      <c r="BU100" s="20">
        <f t="shared" si="86"/>
        <v>0</v>
      </c>
      <c r="BV100" s="20">
        <f t="shared" si="86"/>
        <v>0</v>
      </c>
      <c r="BW100" s="21">
        <f>+BX100/G100</f>
        <v>0.94182377012146834</v>
      </c>
      <c r="BX100" s="20">
        <f t="shared" si="87"/>
        <v>44557546</v>
      </c>
      <c r="BY100" s="20"/>
      <c r="BZ100" s="20"/>
      <c r="CA100" s="20"/>
      <c r="CB100" s="20"/>
      <c r="CC100" s="20"/>
      <c r="CD100" s="20"/>
      <c r="CE100" s="20"/>
      <c r="CF100" s="20"/>
      <c r="CG100" s="20"/>
      <c r="CH100" s="20"/>
      <c r="CI100" s="20"/>
      <c r="CJ100" s="20"/>
      <c r="CK100" s="20"/>
      <c r="CL100" s="20"/>
      <c r="CM100" s="20"/>
      <c r="CN100" s="20"/>
      <c r="CO100" s="20"/>
      <c r="CP100" s="20"/>
      <c r="CQ100" s="20">
        <f>+'[6]SEPTIEMBRE 2018'!$H$899</f>
        <v>44557546</v>
      </c>
      <c r="CR100" s="20"/>
      <c r="CS100" s="20"/>
      <c r="CT100" s="21">
        <f t="shared" si="65"/>
        <v>5.817622987853166E-2</v>
      </c>
      <c r="CU100" s="20">
        <f t="shared" si="45"/>
        <v>2752309</v>
      </c>
      <c r="CV100" s="20">
        <f t="shared" si="88"/>
        <v>0</v>
      </c>
      <c r="CW100" s="20">
        <f t="shared" si="88"/>
        <v>0</v>
      </c>
      <c r="CX100" s="20"/>
      <c r="CY100" s="20">
        <f t="shared" si="89"/>
        <v>0</v>
      </c>
      <c r="CZ100" s="20">
        <f t="shared" si="89"/>
        <v>0</v>
      </c>
      <c r="DA100" s="20">
        <f t="shared" si="89"/>
        <v>0</v>
      </c>
      <c r="DB100" s="20">
        <f t="shared" si="89"/>
        <v>0</v>
      </c>
      <c r="DC100" s="20">
        <f t="shared" si="89"/>
        <v>0</v>
      </c>
      <c r="DD100" s="20">
        <f t="shared" si="89"/>
        <v>0</v>
      </c>
      <c r="DE100" s="20">
        <f t="shared" si="89"/>
        <v>0</v>
      </c>
      <c r="DF100" s="20">
        <f t="shared" si="89"/>
        <v>0</v>
      </c>
      <c r="DG100" s="20">
        <f t="shared" si="89"/>
        <v>0</v>
      </c>
      <c r="DH100" s="20">
        <f t="shared" si="89"/>
        <v>0</v>
      </c>
      <c r="DI100" s="20">
        <f t="shared" si="89"/>
        <v>0</v>
      </c>
      <c r="DJ100" s="20">
        <f t="shared" si="89"/>
        <v>0</v>
      </c>
      <c r="DK100" s="20">
        <f t="shared" si="89"/>
        <v>0</v>
      </c>
      <c r="DL100" s="20">
        <f t="shared" si="89"/>
        <v>0</v>
      </c>
      <c r="DM100" s="20">
        <f t="shared" si="89"/>
        <v>0</v>
      </c>
      <c r="DN100" s="20">
        <f t="shared" si="89"/>
        <v>2752309</v>
      </c>
      <c r="DO100" s="20">
        <f t="shared" si="90"/>
        <v>0</v>
      </c>
      <c r="DP100" s="20">
        <f t="shared" si="90"/>
        <v>0</v>
      </c>
      <c r="DR100" s="25">
        <f t="shared" si="74"/>
        <v>47309855</v>
      </c>
      <c r="DS100" s="25">
        <f t="shared" si="36"/>
        <v>47309855</v>
      </c>
      <c r="DT100" s="25">
        <f t="shared" si="69"/>
        <v>47309855</v>
      </c>
    </row>
    <row r="101" spans="1:126" ht="90.75" customHeight="1" x14ac:dyDescent="0.25">
      <c r="A101" s="236"/>
      <c r="B101" s="51" t="s">
        <v>297</v>
      </c>
      <c r="C101" s="46" t="s">
        <v>298</v>
      </c>
      <c r="D101" s="27" t="s">
        <v>299</v>
      </c>
      <c r="E101" s="18">
        <v>301</v>
      </c>
      <c r="F101" s="19" t="s">
        <v>274</v>
      </c>
      <c r="G101" s="20">
        <f t="shared" si="83"/>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84"/>
        <v>3000000</v>
      </c>
      <c r="AE101" s="20"/>
      <c r="AF101" s="20"/>
      <c r="AG101" s="20"/>
      <c r="AH101" s="20"/>
      <c r="AI101" s="20"/>
      <c r="AJ101" s="20"/>
      <c r="AK101" s="20"/>
      <c r="AL101" s="20"/>
      <c r="AM101" s="20"/>
      <c r="AN101" s="20"/>
      <c r="AO101" s="20"/>
      <c r="AP101" s="20"/>
      <c r="AQ101" s="20"/>
      <c r="AR101" s="20"/>
      <c r="AS101" s="20"/>
      <c r="AT101" s="20"/>
      <c r="AU101" s="20"/>
      <c r="AV101" s="20"/>
      <c r="AW101" s="20">
        <f>+'[4]JULIO 2018'!$AB$718</f>
        <v>3000000</v>
      </c>
      <c r="AX101" s="20"/>
      <c r="AY101" s="20"/>
      <c r="AZ101" s="21">
        <f t="shared" si="76"/>
        <v>0</v>
      </c>
      <c r="BA101" s="20">
        <f t="shared" si="61"/>
        <v>0</v>
      </c>
      <c r="BB101" s="20">
        <f t="shared" si="85"/>
        <v>0</v>
      </c>
      <c r="BC101" s="20">
        <f t="shared" si="85"/>
        <v>0</v>
      </c>
      <c r="BD101" s="20">
        <f t="shared" si="85"/>
        <v>0</v>
      </c>
      <c r="BE101" s="20">
        <f t="shared" si="85"/>
        <v>0</v>
      </c>
      <c r="BF101" s="20">
        <f t="shared" si="85"/>
        <v>0</v>
      </c>
      <c r="BG101" s="20">
        <f t="shared" si="85"/>
        <v>0</v>
      </c>
      <c r="BH101" s="20">
        <f t="shared" si="85"/>
        <v>0</v>
      </c>
      <c r="BI101" s="20">
        <f t="shared" si="85"/>
        <v>0</v>
      </c>
      <c r="BJ101" s="20">
        <f t="shared" si="85"/>
        <v>0</v>
      </c>
      <c r="BK101" s="20">
        <f t="shared" si="85"/>
        <v>0</v>
      </c>
      <c r="BL101" s="20">
        <f t="shared" si="85"/>
        <v>0</v>
      </c>
      <c r="BM101" s="20">
        <f t="shared" si="85"/>
        <v>0</v>
      </c>
      <c r="BN101" s="20">
        <f t="shared" si="85"/>
        <v>0</v>
      </c>
      <c r="BO101" s="20">
        <f t="shared" si="85"/>
        <v>0</v>
      </c>
      <c r="BP101" s="20">
        <f t="shared" si="85"/>
        <v>0</v>
      </c>
      <c r="BQ101" s="20">
        <f t="shared" si="85"/>
        <v>0</v>
      </c>
      <c r="BR101" s="20">
        <f t="shared" si="86"/>
        <v>0</v>
      </c>
      <c r="BS101" s="20">
        <f t="shared" si="86"/>
        <v>0</v>
      </c>
      <c r="BT101" s="20">
        <f t="shared" si="86"/>
        <v>0</v>
      </c>
      <c r="BU101" s="20">
        <f t="shared" si="86"/>
        <v>0</v>
      </c>
      <c r="BV101" s="20">
        <f t="shared" si="86"/>
        <v>0</v>
      </c>
      <c r="BW101" s="21">
        <f>+BX101/G101</f>
        <v>1</v>
      </c>
      <c r="BX101" s="20">
        <f t="shared" si="87"/>
        <v>3000000</v>
      </c>
      <c r="BY101" s="20"/>
      <c r="BZ101" s="20"/>
      <c r="CA101" s="20"/>
      <c r="CB101" s="20"/>
      <c r="CC101" s="20"/>
      <c r="CD101" s="20"/>
      <c r="CE101" s="20"/>
      <c r="CF101" s="20"/>
      <c r="CG101" s="20"/>
      <c r="CH101" s="20"/>
      <c r="CI101" s="20"/>
      <c r="CJ101" s="20"/>
      <c r="CK101" s="20"/>
      <c r="CL101" s="20"/>
      <c r="CM101" s="20"/>
      <c r="CN101" s="20"/>
      <c r="CO101" s="20"/>
      <c r="CP101" s="20"/>
      <c r="CQ101" s="20">
        <f>+'[4]JULIO 2018'!$H$716</f>
        <v>3000000</v>
      </c>
      <c r="CR101" s="20"/>
      <c r="CS101" s="20"/>
      <c r="CT101" s="21">
        <f t="shared" si="65"/>
        <v>0</v>
      </c>
      <c r="CU101" s="20">
        <f t="shared" ref="CU101:CU123" si="91">SUM(CV101:DP101)</f>
        <v>0</v>
      </c>
      <c r="CV101" s="20">
        <f t="shared" si="88"/>
        <v>0</v>
      </c>
      <c r="CW101" s="20">
        <f t="shared" si="88"/>
        <v>0</v>
      </c>
      <c r="CX101" s="20"/>
      <c r="CY101" s="20">
        <f t="shared" si="89"/>
        <v>0</v>
      </c>
      <c r="CZ101" s="20">
        <f t="shared" si="89"/>
        <v>0</v>
      </c>
      <c r="DA101" s="20">
        <f t="shared" si="89"/>
        <v>0</v>
      </c>
      <c r="DB101" s="20">
        <f t="shared" si="89"/>
        <v>0</v>
      </c>
      <c r="DC101" s="20">
        <f t="shared" si="89"/>
        <v>0</v>
      </c>
      <c r="DD101" s="20">
        <f t="shared" si="89"/>
        <v>0</v>
      </c>
      <c r="DE101" s="20">
        <f t="shared" si="89"/>
        <v>0</v>
      </c>
      <c r="DF101" s="20">
        <f t="shared" si="89"/>
        <v>0</v>
      </c>
      <c r="DG101" s="20">
        <f t="shared" si="89"/>
        <v>0</v>
      </c>
      <c r="DH101" s="20">
        <f t="shared" si="89"/>
        <v>0</v>
      </c>
      <c r="DI101" s="20">
        <f t="shared" si="89"/>
        <v>0</v>
      </c>
      <c r="DJ101" s="20">
        <f t="shared" si="89"/>
        <v>0</v>
      </c>
      <c r="DK101" s="20">
        <f>W101-CN101</f>
        <v>0</v>
      </c>
      <c r="DL101" s="20">
        <f t="shared" si="89"/>
        <v>0</v>
      </c>
      <c r="DM101" s="20">
        <f t="shared" si="89"/>
        <v>0</v>
      </c>
      <c r="DN101" s="20">
        <f t="shared" si="89"/>
        <v>0</v>
      </c>
      <c r="DO101" s="20">
        <f t="shared" si="90"/>
        <v>0</v>
      </c>
      <c r="DP101" s="20">
        <f t="shared" si="90"/>
        <v>0</v>
      </c>
      <c r="DR101" s="25">
        <f t="shared" si="74"/>
        <v>3000000</v>
      </c>
      <c r="DS101" s="25">
        <f t="shared" si="36"/>
        <v>3000000</v>
      </c>
      <c r="DT101" s="25">
        <f t="shared" si="69"/>
        <v>3000000</v>
      </c>
    </row>
    <row r="102" spans="1:126" ht="17.25" customHeight="1" x14ac:dyDescent="0.25">
      <c r="A102" s="85"/>
      <c r="B102" s="263" t="s">
        <v>300</v>
      </c>
      <c r="C102" s="46" t="s">
        <v>301</v>
      </c>
      <c r="D102" s="86" t="s">
        <v>302</v>
      </c>
      <c r="E102" s="18">
        <v>301</v>
      </c>
      <c r="F102" s="19" t="s">
        <v>274</v>
      </c>
      <c r="G102" s="36">
        <f t="shared" si="83"/>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1" si="92">+AD102/G102</f>
        <v>1</v>
      </c>
      <c r="AD102" s="20">
        <f t="shared" si="84"/>
        <v>80000000</v>
      </c>
      <c r="AE102" s="36"/>
      <c r="AF102" s="36"/>
      <c r="AG102" s="36"/>
      <c r="AH102" s="36"/>
      <c r="AI102" s="36"/>
      <c r="AJ102" s="36"/>
      <c r="AK102" s="36"/>
      <c r="AL102" s="36"/>
      <c r="AM102" s="36"/>
      <c r="AN102" s="36"/>
      <c r="AO102" s="36"/>
      <c r="AP102" s="36"/>
      <c r="AQ102" s="36"/>
      <c r="AR102" s="36"/>
      <c r="AS102" s="36"/>
      <c r="AT102" s="36"/>
      <c r="AU102" s="36"/>
      <c r="AV102" s="36"/>
      <c r="AW102" s="36">
        <f>+'[3]OCTUBRE 2018'!$AB$1022</f>
        <v>80000000</v>
      </c>
      <c r="AX102" s="36"/>
      <c r="AY102" s="36"/>
      <c r="AZ102" s="21">
        <f t="shared" si="76"/>
        <v>0</v>
      </c>
      <c r="BA102" s="20">
        <f t="shared" si="61"/>
        <v>0</v>
      </c>
      <c r="BB102" s="20">
        <f t="shared" si="85"/>
        <v>0</v>
      </c>
      <c r="BC102" s="20">
        <f t="shared" si="85"/>
        <v>0</v>
      </c>
      <c r="BD102" s="20">
        <f t="shared" si="85"/>
        <v>0</v>
      </c>
      <c r="BE102" s="20">
        <f t="shared" si="85"/>
        <v>0</v>
      </c>
      <c r="BF102" s="20">
        <f t="shared" si="85"/>
        <v>0</v>
      </c>
      <c r="BG102" s="20">
        <f t="shared" si="85"/>
        <v>0</v>
      </c>
      <c r="BH102" s="20">
        <f t="shared" si="85"/>
        <v>0</v>
      </c>
      <c r="BI102" s="20">
        <f t="shared" si="85"/>
        <v>0</v>
      </c>
      <c r="BJ102" s="20">
        <f t="shared" si="85"/>
        <v>0</v>
      </c>
      <c r="BK102" s="20">
        <f t="shared" si="85"/>
        <v>0</v>
      </c>
      <c r="BL102" s="20">
        <f t="shared" si="85"/>
        <v>0</v>
      </c>
      <c r="BM102" s="20">
        <f t="shared" si="85"/>
        <v>0</v>
      </c>
      <c r="BN102" s="20">
        <f t="shared" si="85"/>
        <v>0</v>
      </c>
      <c r="BO102" s="20">
        <f t="shared" si="85"/>
        <v>0</v>
      </c>
      <c r="BP102" s="20">
        <f t="shared" si="85"/>
        <v>0</v>
      </c>
      <c r="BQ102" s="20">
        <f t="shared" si="85"/>
        <v>0</v>
      </c>
      <c r="BR102" s="20">
        <f t="shared" si="86"/>
        <v>0</v>
      </c>
      <c r="BS102" s="20">
        <f t="shared" si="86"/>
        <v>0</v>
      </c>
      <c r="BT102" s="20">
        <f t="shared" si="86"/>
        <v>0</v>
      </c>
      <c r="BU102" s="20">
        <f t="shared" si="86"/>
        <v>0</v>
      </c>
      <c r="BV102" s="20">
        <f t="shared" si="86"/>
        <v>0</v>
      </c>
      <c r="BW102" s="21">
        <f t="shared" ref="BW102:BW121" si="93">+BX102/G102</f>
        <v>0.96527494999999996</v>
      </c>
      <c r="BX102" s="20">
        <f t="shared" si="87"/>
        <v>77221996</v>
      </c>
      <c r="BY102" s="36"/>
      <c r="BZ102" s="36"/>
      <c r="CA102" s="36"/>
      <c r="CB102" s="36"/>
      <c r="CC102" s="36"/>
      <c r="CD102" s="36"/>
      <c r="CE102" s="36"/>
      <c r="CF102" s="36"/>
      <c r="CG102" s="36"/>
      <c r="CH102" s="36"/>
      <c r="CI102" s="36"/>
      <c r="CJ102" s="36"/>
      <c r="CK102" s="36"/>
      <c r="CL102" s="36"/>
      <c r="CM102" s="36"/>
      <c r="CN102" s="36"/>
      <c r="CO102" s="36"/>
      <c r="CP102" s="36"/>
      <c r="CQ102" s="36">
        <f>+'[3]OCTUBRE 2018'!$H$1020</f>
        <v>77221996</v>
      </c>
      <c r="CR102" s="36"/>
      <c r="CS102" s="36"/>
      <c r="CT102" s="21">
        <f t="shared" si="65"/>
        <v>3.4725050000000035E-2</v>
      </c>
      <c r="CU102" s="20">
        <f t="shared" si="91"/>
        <v>2778004</v>
      </c>
      <c r="CV102" s="20">
        <f t="shared" si="88"/>
        <v>0</v>
      </c>
      <c r="CW102" s="20">
        <f t="shared" si="88"/>
        <v>0</v>
      </c>
      <c r="CX102" s="20"/>
      <c r="CY102" s="20">
        <f t="shared" si="89"/>
        <v>0</v>
      </c>
      <c r="CZ102" s="20">
        <f t="shared" si="89"/>
        <v>0</v>
      </c>
      <c r="DA102" s="20">
        <f t="shared" si="89"/>
        <v>0</v>
      </c>
      <c r="DB102" s="20">
        <f t="shared" si="89"/>
        <v>0</v>
      </c>
      <c r="DC102" s="20">
        <f t="shared" si="89"/>
        <v>0</v>
      </c>
      <c r="DD102" s="20">
        <f t="shared" si="89"/>
        <v>0</v>
      </c>
      <c r="DE102" s="20">
        <f t="shared" si="89"/>
        <v>0</v>
      </c>
      <c r="DF102" s="20">
        <f t="shared" si="89"/>
        <v>0</v>
      </c>
      <c r="DG102" s="20">
        <f t="shared" si="89"/>
        <v>0</v>
      </c>
      <c r="DH102" s="20">
        <f t="shared" si="89"/>
        <v>0</v>
      </c>
      <c r="DI102" s="20">
        <f t="shared" si="89"/>
        <v>0</v>
      </c>
      <c r="DJ102" s="20">
        <f t="shared" si="89"/>
        <v>0</v>
      </c>
      <c r="DK102" s="20">
        <f t="shared" si="89"/>
        <v>0</v>
      </c>
      <c r="DL102" s="20">
        <f t="shared" si="89"/>
        <v>0</v>
      </c>
      <c r="DM102" s="20">
        <f t="shared" si="89"/>
        <v>0</v>
      </c>
      <c r="DN102" s="20">
        <f t="shared" si="89"/>
        <v>2778004</v>
      </c>
      <c r="DO102" s="20">
        <f t="shared" si="90"/>
        <v>0</v>
      </c>
      <c r="DP102" s="20">
        <f t="shared" si="90"/>
        <v>0</v>
      </c>
      <c r="DR102" s="25">
        <f t="shared" si="74"/>
        <v>80000000</v>
      </c>
      <c r="DS102" s="25">
        <f t="shared" si="36"/>
        <v>80000000</v>
      </c>
      <c r="DT102" s="25">
        <f t="shared" si="69"/>
        <v>80000000</v>
      </c>
    </row>
    <row r="103" spans="1:126" ht="27.75" customHeight="1" x14ac:dyDescent="0.25">
      <c r="A103" s="85"/>
      <c r="B103" s="264"/>
      <c r="C103" s="46" t="s">
        <v>303</v>
      </c>
      <c r="D103" s="86" t="s">
        <v>304</v>
      </c>
      <c r="E103" s="18">
        <v>301</v>
      </c>
      <c r="F103" s="19" t="s">
        <v>274</v>
      </c>
      <c r="G103" s="36">
        <f t="shared" si="83"/>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92"/>
        <v>1</v>
      </c>
      <c r="AD103" s="20">
        <f t="shared" si="84"/>
        <v>34995641</v>
      </c>
      <c r="AE103" s="36"/>
      <c r="AF103" s="36"/>
      <c r="AG103" s="36"/>
      <c r="AH103" s="36"/>
      <c r="AI103" s="36"/>
      <c r="AJ103" s="36"/>
      <c r="AK103" s="36"/>
      <c r="AL103" s="36"/>
      <c r="AM103" s="36"/>
      <c r="AN103" s="36"/>
      <c r="AO103" s="36"/>
      <c r="AP103" s="36"/>
      <c r="AQ103" s="36"/>
      <c r="AR103" s="36"/>
      <c r="AS103" s="36"/>
      <c r="AT103" s="36"/>
      <c r="AU103" s="36"/>
      <c r="AV103" s="36"/>
      <c r="AW103" s="36">
        <f>+'[3]OCTUBRE 2018'!$AB$1050</f>
        <v>34995641</v>
      </c>
      <c r="AX103" s="36"/>
      <c r="AY103" s="36"/>
      <c r="AZ103" s="21">
        <f t="shared" si="76"/>
        <v>0</v>
      </c>
      <c r="BA103" s="20">
        <f t="shared" si="61"/>
        <v>0</v>
      </c>
      <c r="BB103" s="20">
        <f t="shared" si="85"/>
        <v>0</v>
      </c>
      <c r="BC103" s="20">
        <f t="shared" si="85"/>
        <v>0</v>
      </c>
      <c r="BD103" s="20">
        <f t="shared" si="85"/>
        <v>0</v>
      </c>
      <c r="BE103" s="20">
        <f t="shared" si="85"/>
        <v>0</v>
      </c>
      <c r="BF103" s="20">
        <f t="shared" si="85"/>
        <v>0</v>
      </c>
      <c r="BG103" s="20">
        <f t="shared" si="85"/>
        <v>0</v>
      </c>
      <c r="BH103" s="20">
        <f t="shared" si="85"/>
        <v>0</v>
      </c>
      <c r="BI103" s="20">
        <f t="shared" si="85"/>
        <v>0</v>
      </c>
      <c r="BJ103" s="20">
        <f t="shared" si="85"/>
        <v>0</v>
      </c>
      <c r="BK103" s="20">
        <f t="shared" si="85"/>
        <v>0</v>
      </c>
      <c r="BL103" s="20">
        <f t="shared" si="85"/>
        <v>0</v>
      </c>
      <c r="BM103" s="20">
        <f t="shared" si="85"/>
        <v>0</v>
      </c>
      <c r="BN103" s="20">
        <f t="shared" si="85"/>
        <v>0</v>
      </c>
      <c r="BO103" s="20">
        <f t="shared" si="85"/>
        <v>0</v>
      </c>
      <c r="BP103" s="20">
        <f t="shared" si="85"/>
        <v>0</v>
      </c>
      <c r="BQ103" s="20">
        <f t="shared" si="85"/>
        <v>0</v>
      </c>
      <c r="BR103" s="20">
        <f t="shared" si="86"/>
        <v>0</v>
      </c>
      <c r="BS103" s="20">
        <f t="shared" si="86"/>
        <v>0</v>
      </c>
      <c r="BT103" s="20">
        <f t="shared" si="86"/>
        <v>0</v>
      </c>
      <c r="BU103" s="20">
        <f t="shared" si="86"/>
        <v>0</v>
      </c>
      <c r="BV103" s="20">
        <f t="shared" si="86"/>
        <v>0</v>
      </c>
      <c r="BW103" s="21">
        <f t="shared" si="93"/>
        <v>0.80645352374028523</v>
      </c>
      <c r="BX103" s="20">
        <f t="shared" si="87"/>
        <v>28222358</v>
      </c>
      <c r="BY103" s="36"/>
      <c r="BZ103" s="36"/>
      <c r="CA103" s="36"/>
      <c r="CB103" s="36"/>
      <c r="CC103" s="36"/>
      <c r="CD103" s="36"/>
      <c r="CE103" s="36"/>
      <c r="CF103" s="36"/>
      <c r="CG103" s="36"/>
      <c r="CH103" s="36"/>
      <c r="CI103" s="36"/>
      <c r="CJ103" s="36"/>
      <c r="CK103" s="36"/>
      <c r="CL103" s="36"/>
      <c r="CM103" s="36"/>
      <c r="CN103" s="36"/>
      <c r="CO103" s="36"/>
      <c r="CP103" s="36"/>
      <c r="CQ103" s="36">
        <f>+'[2]AGOSTO 2018'!$H$877</f>
        <v>28222358</v>
      </c>
      <c r="CR103" s="36"/>
      <c r="CS103" s="36"/>
      <c r="CT103" s="21">
        <f t="shared" si="65"/>
        <v>0.19354647625971477</v>
      </c>
      <c r="CU103" s="20">
        <f t="shared" si="91"/>
        <v>6773283</v>
      </c>
      <c r="CV103" s="20">
        <f t="shared" si="88"/>
        <v>0</v>
      </c>
      <c r="CW103" s="20">
        <f t="shared" si="88"/>
        <v>0</v>
      </c>
      <c r="CX103" s="20"/>
      <c r="CY103" s="20">
        <f t="shared" si="89"/>
        <v>0</v>
      </c>
      <c r="CZ103" s="20">
        <f t="shared" si="89"/>
        <v>0</v>
      </c>
      <c r="DA103" s="20">
        <f t="shared" si="89"/>
        <v>0</v>
      </c>
      <c r="DB103" s="20">
        <f t="shared" si="89"/>
        <v>0</v>
      </c>
      <c r="DC103" s="20">
        <f t="shared" si="89"/>
        <v>0</v>
      </c>
      <c r="DD103" s="20">
        <f t="shared" si="89"/>
        <v>0</v>
      </c>
      <c r="DE103" s="20">
        <f t="shared" si="89"/>
        <v>0</v>
      </c>
      <c r="DF103" s="20">
        <f t="shared" si="89"/>
        <v>0</v>
      </c>
      <c r="DG103" s="20">
        <f t="shared" si="89"/>
        <v>0</v>
      </c>
      <c r="DH103" s="20">
        <f t="shared" si="89"/>
        <v>0</v>
      </c>
      <c r="DI103" s="20">
        <f t="shared" si="89"/>
        <v>0</v>
      </c>
      <c r="DJ103" s="20">
        <f t="shared" si="89"/>
        <v>0</v>
      </c>
      <c r="DK103" s="20">
        <f t="shared" si="89"/>
        <v>0</v>
      </c>
      <c r="DL103" s="20">
        <f t="shared" si="89"/>
        <v>0</v>
      </c>
      <c r="DM103" s="20">
        <f t="shared" si="89"/>
        <v>0</v>
      </c>
      <c r="DN103" s="20">
        <f t="shared" si="89"/>
        <v>6773283</v>
      </c>
      <c r="DO103" s="20">
        <f t="shared" si="90"/>
        <v>0</v>
      </c>
      <c r="DP103" s="20">
        <f t="shared" si="90"/>
        <v>0</v>
      </c>
      <c r="DR103" s="25">
        <f t="shared" si="74"/>
        <v>34995641</v>
      </c>
      <c r="DS103" s="25">
        <f t="shared" si="36"/>
        <v>34995641</v>
      </c>
      <c r="DT103" s="25">
        <f t="shared" si="69"/>
        <v>34995641</v>
      </c>
    </row>
    <row r="104" spans="1:126" ht="22.5" customHeight="1" x14ac:dyDescent="0.25">
      <c r="A104" s="85"/>
      <c r="B104" s="265"/>
      <c r="C104" s="46" t="s">
        <v>305</v>
      </c>
      <c r="D104" s="86" t="s">
        <v>306</v>
      </c>
      <c r="E104" s="18">
        <v>301</v>
      </c>
      <c r="F104" s="19" t="s">
        <v>274</v>
      </c>
      <c r="G104" s="36">
        <f t="shared" si="83"/>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92"/>
        <v>1</v>
      </c>
      <c r="AD104" s="20">
        <f t="shared" si="84"/>
        <v>85004359</v>
      </c>
      <c r="AE104" s="36"/>
      <c r="AF104" s="36"/>
      <c r="AG104" s="36"/>
      <c r="AH104" s="36"/>
      <c r="AI104" s="36"/>
      <c r="AJ104" s="36"/>
      <c r="AK104" s="36"/>
      <c r="AL104" s="36"/>
      <c r="AM104" s="36"/>
      <c r="AN104" s="36"/>
      <c r="AO104" s="36"/>
      <c r="AP104" s="36"/>
      <c r="AQ104" s="36"/>
      <c r="AR104" s="36"/>
      <c r="AS104" s="36"/>
      <c r="AT104" s="36"/>
      <c r="AU104" s="36"/>
      <c r="AV104" s="36"/>
      <c r="AW104" s="36">
        <f>+'[2]AGOSTO 2018'!$AB$894</f>
        <v>85004359</v>
      </c>
      <c r="AX104" s="36"/>
      <c r="AY104" s="36"/>
      <c r="AZ104" s="21">
        <f t="shared" si="76"/>
        <v>0</v>
      </c>
      <c r="BA104" s="20">
        <f>SUM(BB104:BV104)</f>
        <v>0</v>
      </c>
      <c r="BB104" s="20">
        <f t="shared" si="85"/>
        <v>0</v>
      </c>
      <c r="BC104" s="20">
        <f t="shared" si="85"/>
        <v>0</v>
      </c>
      <c r="BD104" s="20">
        <f t="shared" si="85"/>
        <v>0</v>
      </c>
      <c r="BE104" s="20">
        <f t="shared" si="85"/>
        <v>0</v>
      </c>
      <c r="BF104" s="20">
        <f t="shared" si="85"/>
        <v>0</v>
      </c>
      <c r="BG104" s="20">
        <f t="shared" si="85"/>
        <v>0</v>
      </c>
      <c r="BH104" s="20">
        <f t="shared" si="85"/>
        <v>0</v>
      </c>
      <c r="BI104" s="20">
        <f t="shared" si="85"/>
        <v>0</v>
      </c>
      <c r="BJ104" s="20">
        <f t="shared" si="85"/>
        <v>0</v>
      </c>
      <c r="BK104" s="20">
        <f t="shared" si="85"/>
        <v>0</v>
      </c>
      <c r="BL104" s="20">
        <f t="shared" si="85"/>
        <v>0</v>
      </c>
      <c r="BM104" s="20">
        <f t="shared" si="85"/>
        <v>0</v>
      </c>
      <c r="BN104" s="20">
        <f t="shared" si="85"/>
        <v>0</v>
      </c>
      <c r="BO104" s="20">
        <f t="shared" si="85"/>
        <v>0</v>
      </c>
      <c r="BP104" s="20">
        <f t="shared" si="85"/>
        <v>0</v>
      </c>
      <c r="BQ104" s="20">
        <f t="shared" si="85"/>
        <v>0</v>
      </c>
      <c r="BR104" s="20">
        <f t="shared" si="86"/>
        <v>0</v>
      </c>
      <c r="BS104" s="20">
        <f t="shared" si="86"/>
        <v>0</v>
      </c>
      <c r="BT104" s="20">
        <f t="shared" si="86"/>
        <v>0</v>
      </c>
      <c r="BU104" s="20">
        <f t="shared" si="86"/>
        <v>0</v>
      </c>
      <c r="BV104" s="20">
        <f t="shared" si="86"/>
        <v>0</v>
      </c>
      <c r="BW104" s="21">
        <f t="shared" si="93"/>
        <v>0.95887986167862282</v>
      </c>
      <c r="BX104" s="20">
        <f t="shared" si="87"/>
        <v>81508968</v>
      </c>
      <c r="BY104" s="36"/>
      <c r="BZ104" s="36"/>
      <c r="CA104" s="36"/>
      <c r="CB104" s="36"/>
      <c r="CC104" s="36"/>
      <c r="CD104" s="36"/>
      <c r="CE104" s="36"/>
      <c r="CF104" s="36"/>
      <c r="CG104" s="36"/>
      <c r="CH104" s="36"/>
      <c r="CI104" s="36"/>
      <c r="CJ104" s="36"/>
      <c r="CK104" s="36"/>
      <c r="CL104" s="36"/>
      <c r="CM104" s="36"/>
      <c r="CN104" s="36"/>
      <c r="CO104" s="36"/>
      <c r="CP104" s="36"/>
      <c r="CQ104" s="36">
        <f>+'[6]SEPTIEMBRE 2018'!$H$962</f>
        <v>81508968</v>
      </c>
      <c r="CR104" s="36"/>
      <c r="CS104" s="36"/>
      <c r="CT104" s="21">
        <f t="shared" si="65"/>
        <v>4.1120138321377175E-2</v>
      </c>
      <c r="CU104" s="20">
        <f t="shared" si="91"/>
        <v>3495391</v>
      </c>
      <c r="CV104" s="20">
        <f t="shared" si="88"/>
        <v>0</v>
      </c>
      <c r="CW104" s="20">
        <f t="shared" si="88"/>
        <v>0</v>
      </c>
      <c r="CX104" s="20"/>
      <c r="CY104" s="20">
        <f t="shared" si="89"/>
        <v>0</v>
      </c>
      <c r="CZ104" s="20">
        <f t="shared" si="89"/>
        <v>0</v>
      </c>
      <c r="DA104" s="20">
        <f t="shared" si="89"/>
        <v>0</v>
      </c>
      <c r="DB104" s="20">
        <f t="shared" si="89"/>
        <v>0</v>
      </c>
      <c r="DC104" s="20">
        <f t="shared" si="89"/>
        <v>0</v>
      </c>
      <c r="DD104" s="20">
        <f t="shared" si="89"/>
        <v>0</v>
      </c>
      <c r="DE104" s="20">
        <f t="shared" si="89"/>
        <v>0</v>
      </c>
      <c r="DF104" s="20">
        <f t="shared" si="89"/>
        <v>0</v>
      </c>
      <c r="DG104" s="20">
        <f t="shared" si="89"/>
        <v>0</v>
      </c>
      <c r="DH104" s="20">
        <f t="shared" si="89"/>
        <v>0</v>
      </c>
      <c r="DI104" s="20">
        <f t="shared" si="89"/>
        <v>0</v>
      </c>
      <c r="DJ104" s="20">
        <f t="shared" si="89"/>
        <v>0</v>
      </c>
      <c r="DK104" s="20">
        <f t="shared" si="89"/>
        <v>0</v>
      </c>
      <c r="DL104" s="20">
        <f t="shared" si="89"/>
        <v>0</v>
      </c>
      <c r="DM104" s="20">
        <f t="shared" si="89"/>
        <v>0</v>
      </c>
      <c r="DN104" s="20">
        <f t="shared" si="89"/>
        <v>3495391</v>
      </c>
      <c r="DO104" s="20">
        <f t="shared" si="90"/>
        <v>0</v>
      </c>
      <c r="DP104" s="20">
        <f t="shared" si="90"/>
        <v>0</v>
      </c>
      <c r="DR104" s="25">
        <f t="shared" si="74"/>
        <v>85004359</v>
      </c>
      <c r="DS104" s="25">
        <f t="shared" ref="DS104:DS124" si="94">+AD104+BA104</f>
        <v>85004359</v>
      </c>
      <c r="DT104" s="25">
        <f t="shared" si="69"/>
        <v>85004359</v>
      </c>
    </row>
    <row r="105" spans="1:126" s="42" customFormat="1" ht="21" customHeight="1" thickBot="1" x14ac:dyDescent="0.3">
      <c r="A105" s="81"/>
      <c r="B105" s="266" t="s">
        <v>307</v>
      </c>
      <c r="C105" s="267"/>
      <c r="D105" s="267"/>
      <c r="E105" s="267"/>
      <c r="F105" s="268"/>
      <c r="G105" s="57">
        <f>SUM(G92:G104)</f>
        <v>2699617287</v>
      </c>
      <c r="H105" s="57">
        <f t="shared" ref="H105:AB105" si="95">SUM(H92:H104)</f>
        <v>349791684</v>
      </c>
      <c r="I105" s="57">
        <f t="shared" si="95"/>
        <v>0</v>
      </c>
      <c r="J105" s="57">
        <f t="shared" si="95"/>
        <v>848000</v>
      </c>
      <c r="K105" s="57">
        <f t="shared" si="95"/>
        <v>0</v>
      </c>
      <c r="L105" s="57">
        <f t="shared" si="95"/>
        <v>0</v>
      </c>
      <c r="M105" s="57">
        <f t="shared" si="95"/>
        <v>0</v>
      </c>
      <c r="N105" s="57">
        <f t="shared" si="95"/>
        <v>0</v>
      </c>
      <c r="O105" s="57">
        <f t="shared" si="95"/>
        <v>0</v>
      </c>
      <c r="P105" s="57">
        <f t="shared" si="95"/>
        <v>0</v>
      </c>
      <c r="Q105" s="57">
        <f t="shared" si="95"/>
        <v>0</v>
      </c>
      <c r="R105" s="57">
        <f t="shared" si="95"/>
        <v>0</v>
      </c>
      <c r="S105" s="57">
        <f t="shared" si="95"/>
        <v>0</v>
      </c>
      <c r="T105" s="57">
        <f t="shared" si="95"/>
        <v>0</v>
      </c>
      <c r="U105" s="57">
        <f t="shared" si="95"/>
        <v>0</v>
      </c>
      <c r="V105" s="57">
        <f t="shared" si="95"/>
        <v>0</v>
      </c>
      <c r="W105" s="57">
        <f t="shared" si="95"/>
        <v>0</v>
      </c>
      <c r="X105" s="57">
        <f t="shared" si="95"/>
        <v>0</v>
      </c>
      <c r="Y105" s="57">
        <f t="shared" si="95"/>
        <v>606000000</v>
      </c>
      <c r="Z105" s="57">
        <f>SUM(Z92:Z104)</f>
        <v>1628531838</v>
      </c>
      <c r="AA105" s="57">
        <f t="shared" si="95"/>
        <v>0</v>
      </c>
      <c r="AB105" s="57">
        <f t="shared" si="95"/>
        <v>114445765</v>
      </c>
      <c r="AC105" s="40">
        <f t="shared" si="92"/>
        <v>0.97603325726518064</v>
      </c>
      <c r="AD105" s="57">
        <f>SUM(AD92:AD104)</f>
        <v>2634916254</v>
      </c>
      <c r="AE105" s="57">
        <f t="shared" ref="AE105:AV105" si="96">SUM(AE92:AE104)</f>
        <v>349255090</v>
      </c>
      <c r="AF105" s="57">
        <f t="shared" si="96"/>
        <v>0</v>
      </c>
      <c r="AG105" s="57">
        <f t="shared" si="96"/>
        <v>289241</v>
      </c>
      <c r="AH105" s="57">
        <f t="shared" si="96"/>
        <v>0</v>
      </c>
      <c r="AI105" s="57">
        <f t="shared" si="96"/>
        <v>0</v>
      </c>
      <c r="AJ105" s="57">
        <f t="shared" si="96"/>
        <v>0</v>
      </c>
      <c r="AK105" s="57">
        <f t="shared" si="96"/>
        <v>0</v>
      </c>
      <c r="AL105" s="57">
        <f t="shared" si="96"/>
        <v>0</v>
      </c>
      <c r="AM105" s="57">
        <f t="shared" si="96"/>
        <v>0</v>
      </c>
      <c r="AN105" s="57">
        <f t="shared" si="96"/>
        <v>0</v>
      </c>
      <c r="AO105" s="57">
        <f t="shared" si="96"/>
        <v>0</v>
      </c>
      <c r="AP105" s="57">
        <f t="shared" si="96"/>
        <v>0</v>
      </c>
      <c r="AQ105" s="57">
        <f t="shared" si="96"/>
        <v>0</v>
      </c>
      <c r="AR105" s="57">
        <f t="shared" si="96"/>
        <v>0</v>
      </c>
      <c r="AS105" s="57">
        <f t="shared" si="96"/>
        <v>0</v>
      </c>
      <c r="AT105" s="57">
        <f t="shared" si="96"/>
        <v>0</v>
      </c>
      <c r="AU105" s="57">
        <f t="shared" si="96"/>
        <v>0</v>
      </c>
      <c r="AV105" s="57">
        <f t="shared" si="96"/>
        <v>599615418</v>
      </c>
      <c r="AW105" s="57">
        <f>SUM(AW92:AW104)</f>
        <v>1628498505</v>
      </c>
      <c r="AX105" s="57">
        <f t="shared" ref="AX105:AY105" si="97">SUM(AX92:AX104)</f>
        <v>0</v>
      </c>
      <c r="AY105" s="57">
        <f t="shared" si="97"/>
        <v>57258000</v>
      </c>
      <c r="AZ105" s="40">
        <f t="shared" si="76"/>
        <v>2.3966742734819357E-2</v>
      </c>
      <c r="BA105" s="57">
        <f>SUM(BA92:BA104)</f>
        <v>64701033</v>
      </c>
      <c r="BB105" s="57">
        <f t="shared" ref="BB105:BV105" si="98">SUM(BB92:BB104)</f>
        <v>536594</v>
      </c>
      <c r="BC105" s="57">
        <f t="shared" si="98"/>
        <v>0</v>
      </c>
      <c r="BD105" s="57">
        <f t="shared" si="98"/>
        <v>558759</v>
      </c>
      <c r="BE105" s="57">
        <f t="shared" si="98"/>
        <v>0</v>
      </c>
      <c r="BF105" s="57">
        <f t="shared" si="98"/>
        <v>0</v>
      </c>
      <c r="BG105" s="57">
        <f t="shared" si="98"/>
        <v>0</v>
      </c>
      <c r="BH105" s="57">
        <f t="shared" si="98"/>
        <v>0</v>
      </c>
      <c r="BI105" s="57">
        <f t="shared" si="98"/>
        <v>0</v>
      </c>
      <c r="BJ105" s="57">
        <f t="shared" si="98"/>
        <v>0</v>
      </c>
      <c r="BK105" s="57">
        <f t="shared" si="98"/>
        <v>0</v>
      </c>
      <c r="BL105" s="57">
        <f t="shared" si="98"/>
        <v>0</v>
      </c>
      <c r="BM105" s="57">
        <f t="shared" si="98"/>
        <v>0</v>
      </c>
      <c r="BN105" s="57">
        <f t="shared" si="98"/>
        <v>0</v>
      </c>
      <c r="BO105" s="57">
        <f t="shared" si="98"/>
        <v>0</v>
      </c>
      <c r="BP105" s="57">
        <f t="shared" si="98"/>
        <v>0</v>
      </c>
      <c r="BQ105" s="57">
        <f t="shared" si="98"/>
        <v>0</v>
      </c>
      <c r="BR105" s="57">
        <f t="shared" si="98"/>
        <v>0</v>
      </c>
      <c r="BS105" s="57">
        <f t="shared" si="98"/>
        <v>6384582</v>
      </c>
      <c r="BT105" s="57">
        <f t="shared" si="98"/>
        <v>33333</v>
      </c>
      <c r="BU105" s="57">
        <f t="shared" si="98"/>
        <v>0</v>
      </c>
      <c r="BV105" s="57">
        <f t="shared" si="98"/>
        <v>57187765</v>
      </c>
      <c r="BW105" s="40">
        <f t="shared" si="93"/>
        <v>0.96178844553383536</v>
      </c>
      <c r="BX105" s="57">
        <f>SUM(BX92:BX104)</f>
        <v>2596460714</v>
      </c>
      <c r="BY105" s="57">
        <f t="shared" ref="BY105:CS105" si="99">SUM(BY92:BY104)</f>
        <v>349255090</v>
      </c>
      <c r="BZ105" s="57">
        <f t="shared" si="99"/>
        <v>0</v>
      </c>
      <c r="CA105" s="57">
        <f t="shared" si="99"/>
        <v>289241</v>
      </c>
      <c r="CB105" s="57">
        <f t="shared" si="99"/>
        <v>0</v>
      </c>
      <c r="CC105" s="57">
        <f t="shared" si="99"/>
        <v>0</v>
      </c>
      <c r="CD105" s="57">
        <f t="shared" si="99"/>
        <v>0</v>
      </c>
      <c r="CE105" s="57">
        <f t="shared" si="99"/>
        <v>0</v>
      </c>
      <c r="CF105" s="57">
        <f t="shared" si="99"/>
        <v>0</v>
      </c>
      <c r="CG105" s="57">
        <f t="shared" si="99"/>
        <v>0</v>
      </c>
      <c r="CH105" s="57">
        <f t="shared" si="99"/>
        <v>0</v>
      </c>
      <c r="CI105" s="57">
        <f t="shared" si="99"/>
        <v>0</v>
      </c>
      <c r="CJ105" s="57">
        <f t="shared" si="99"/>
        <v>0</v>
      </c>
      <c r="CK105" s="57">
        <f t="shared" si="99"/>
        <v>0</v>
      </c>
      <c r="CL105" s="57">
        <f t="shared" si="99"/>
        <v>0</v>
      </c>
      <c r="CM105" s="57">
        <f t="shared" si="99"/>
        <v>0</v>
      </c>
      <c r="CN105" s="57">
        <f t="shared" si="99"/>
        <v>0</v>
      </c>
      <c r="CO105" s="57">
        <f t="shared" si="99"/>
        <v>0</v>
      </c>
      <c r="CP105" s="57">
        <f t="shared" si="99"/>
        <v>597665418</v>
      </c>
      <c r="CQ105" s="57">
        <f t="shared" si="99"/>
        <v>1602992966</v>
      </c>
      <c r="CR105" s="57">
        <f t="shared" si="99"/>
        <v>0</v>
      </c>
      <c r="CS105" s="57">
        <f t="shared" si="99"/>
        <v>46257999</v>
      </c>
      <c r="CT105" s="40">
        <f t="shared" si="65"/>
        <v>3.8211554466164643E-2</v>
      </c>
      <c r="CU105" s="57">
        <f>SUM(CU92:CU104)</f>
        <v>103156573</v>
      </c>
      <c r="CV105" s="57">
        <f t="shared" ref="CV105:DP105" si="100">SUM(CV92:CV104)</f>
        <v>536594</v>
      </c>
      <c r="CW105" s="57">
        <f t="shared" si="100"/>
        <v>0</v>
      </c>
      <c r="CX105" s="57">
        <f t="shared" si="100"/>
        <v>558759</v>
      </c>
      <c r="CY105" s="57">
        <f t="shared" si="100"/>
        <v>0</v>
      </c>
      <c r="CZ105" s="57">
        <f t="shared" si="100"/>
        <v>0</v>
      </c>
      <c r="DA105" s="57">
        <f t="shared" si="100"/>
        <v>0</v>
      </c>
      <c r="DB105" s="57">
        <f t="shared" si="100"/>
        <v>0</v>
      </c>
      <c r="DC105" s="57">
        <f t="shared" si="100"/>
        <v>0</v>
      </c>
      <c r="DD105" s="57">
        <f t="shared" si="100"/>
        <v>0</v>
      </c>
      <c r="DE105" s="57">
        <f t="shared" si="100"/>
        <v>0</v>
      </c>
      <c r="DF105" s="57">
        <f t="shared" si="100"/>
        <v>0</v>
      </c>
      <c r="DG105" s="57">
        <f t="shared" si="100"/>
        <v>0</v>
      </c>
      <c r="DH105" s="57">
        <f t="shared" si="100"/>
        <v>0</v>
      </c>
      <c r="DI105" s="57">
        <f t="shared" si="100"/>
        <v>0</v>
      </c>
      <c r="DJ105" s="57">
        <f t="shared" si="100"/>
        <v>0</v>
      </c>
      <c r="DK105" s="57">
        <f t="shared" si="100"/>
        <v>0</v>
      </c>
      <c r="DL105" s="57">
        <f t="shared" si="100"/>
        <v>0</v>
      </c>
      <c r="DM105" s="57">
        <f t="shared" si="100"/>
        <v>8334582</v>
      </c>
      <c r="DN105" s="57">
        <f t="shared" si="100"/>
        <v>25538872</v>
      </c>
      <c r="DO105" s="57">
        <f t="shared" si="100"/>
        <v>0</v>
      </c>
      <c r="DP105" s="57">
        <f t="shared" si="100"/>
        <v>68187766</v>
      </c>
      <c r="DR105" s="25">
        <f t="shared" si="74"/>
        <v>2699617287</v>
      </c>
      <c r="DS105" s="25">
        <f t="shared" si="94"/>
        <v>2699617287</v>
      </c>
      <c r="DT105" s="25">
        <f t="shared" si="69"/>
        <v>2699617287</v>
      </c>
    </row>
    <row r="106" spans="1:126" ht="45" customHeight="1" thickTop="1" thickBot="1" x14ac:dyDescent="0.3">
      <c r="A106" s="252" t="s">
        <v>308</v>
      </c>
      <c r="B106" s="87" t="s">
        <v>309</v>
      </c>
      <c r="C106" s="46" t="s">
        <v>310</v>
      </c>
      <c r="D106" s="17" t="s">
        <v>311</v>
      </c>
      <c r="E106" s="88">
        <v>510</v>
      </c>
      <c r="F106" s="19" t="s">
        <v>312</v>
      </c>
      <c r="G106" s="20">
        <f t="shared" ref="G106:G123" si="101">SUM(H106:AB106)</f>
        <v>2000000</v>
      </c>
      <c r="H106" s="20"/>
      <c r="I106" s="20"/>
      <c r="J106" s="20"/>
      <c r="K106" s="20"/>
      <c r="L106" s="20"/>
      <c r="M106" s="20"/>
      <c r="N106" s="20"/>
      <c r="O106" s="20"/>
      <c r="P106" s="20"/>
      <c r="Q106" s="20"/>
      <c r="R106" s="72"/>
      <c r="S106" s="72"/>
      <c r="T106" s="72"/>
      <c r="U106" s="72"/>
      <c r="V106" s="20"/>
      <c r="W106" s="20"/>
      <c r="X106" s="20"/>
      <c r="Y106" s="20"/>
      <c r="Z106" s="20"/>
      <c r="AA106" s="20"/>
      <c r="AB106" s="20">
        <f>800000+1200000</f>
        <v>2000000</v>
      </c>
      <c r="AC106" s="21">
        <f t="shared" si="92"/>
        <v>0</v>
      </c>
      <c r="AD106" s="20">
        <f t="shared" ref="AD106:AD123" si="102">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76"/>
        <v>1</v>
      </c>
      <c r="BA106" s="20">
        <f t="shared" ref="BA106:BA123" si="103">SUM(BB106:BV106)</f>
        <v>2000000</v>
      </c>
      <c r="BB106" s="20">
        <f t="shared" ref="BB106:BQ123" si="104">H106-AE106</f>
        <v>0</v>
      </c>
      <c r="BC106" s="20">
        <f t="shared" si="104"/>
        <v>0</v>
      </c>
      <c r="BD106" s="20"/>
      <c r="BE106" s="20">
        <f t="shared" ref="BE106:BT122" si="105">K106-AH106</f>
        <v>0</v>
      </c>
      <c r="BF106" s="20">
        <f t="shared" si="105"/>
        <v>0</v>
      </c>
      <c r="BG106" s="20">
        <f t="shared" si="105"/>
        <v>0</v>
      </c>
      <c r="BH106" s="20">
        <f t="shared" si="105"/>
        <v>0</v>
      </c>
      <c r="BI106" s="20">
        <f t="shared" si="105"/>
        <v>0</v>
      </c>
      <c r="BJ106" s="20">
        <f t="shared" si="105"/>
        <v>0</v>
      </c>
      <c r="BK106" s="20">
        <f t="shared" si="105"/>
        <v>0</v>
      </c>
      <c r="BL106" s="20">
        <f t="shared" si="105"/>
        <v>0</v>
      </c>
      <c r="BM106" s="20">
        <f t="shared" si="105"/>
        <v>0</v>
      </c>
      <c r="BN106" s="20">
        <f t="shared" si="105"/>
        <v>0</v>
      </c>
      <c r="BO106" s="20">
        <f t="shared" si="105"/>
        <v>0</v>
      </c>
      <c r="BP106" s="20">
        <f t="shared" si="105"/>
        <v>0</v>
      </c>
      <c r="BQ106" s="20">
        <f t="shared" si="105"/>
        <v>0</v>
      </c>
      <c r="BR106" s="20">
        <f t="shared" si="105"/>
        <v>0</v>
      </c>
      <c r="BS106" s="20">
        <f t="shared" si="105"/>
        <v>0</v>
      </c>
      <c r="BT106" s="20">
        <f t="shared" si="105"/>
        <v>0</v>
      </c>
      <c r="BU106" s="20">
        <f t="shared" ref="BU106:BV123" si="106">AA106-AX106</f>
        <v>0</v>
      </c>
      <c r="BV106" s="20">
        <f t="shared" si="106"/>
        <v>2000000</v>
      </c>
      <c r="BW106" s="21">
        <f t="shared" si="93"/>
        <v>0</v>
      </c>
      <c r="BX106" s="20">
        <f t="shared" ref="BX106:BX123" si="107">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65"/>
        <v>1</v>
      </c>
      <c r="CU106" s="20">
        <f t="shared" si="91"/>
        <v>2000000</v>
      </c>
      <c r="CV106" s="20">
        <f t="shared" ref="CV106:DK123" si="108">H106-BY106</f>
        <v>0</v>
      </c>
      <c r="CW106" s="20">
        <f t="shared" si="108"/>
        <v>0</v>
      </c>
      <c r="CX106" s="20"/>
      <c r="CY106" s="20">
        <f t="shared" ref="CY106:DN122" si="109">K106-CB106</f>
        <v>0</v>
      </c>
      <c r="CZ106" s="20">
        <f t="shared" si="109"/>
        <v>0</v>
      </c>
      <c r="DA106" s="20">
        <f t="shared" si="109"/>
        <v>0</v>
      </c>
      <c r="DB106" s="20">
        <f t="shared" si="109"/>
        <v>0</v>
      </c>
      <c r="DC106" s="20">
        <f t="shared" si="109"/>
        <v>0</v>
      </c>
      <c r="DD106" s="20">
        <f t="shared" si="109"/>
        <v>0</v>
      </c>
      <c r="DE106" s="20">
        <f t="shared" si="109"/>
        <v>0</v>
      </c>
      <c r="DF106" s="20">
        <f t="shared" si="109"/>
        <v>0</v>
      </c>
      <c r="DG106" s="20">
        <f t="shared" si="109"/>
        <v>0</v>
      </c>
      <c r="DH106" s="20">
        <f t="shared" si="109"/>
        <v>0</v>
      </c>
      <c r="DI106" s="20">
        <f t="shared" si="109"/>
        <v>0</v>
      </c>
      <c r="DJ106" s="20">
        <f t="shared" si="109"/>
        <v>0</v>
      </c>
      <c r="DK106" s="20">
        <f t="shared" si="109"/>
        <v>0</v>
      </c>
      <c r="DL106" s="20">
        <f t="shared" si="109"/>
        <v>0</v>
      </c>
      <c r="DM106" s="20">
        <f t="shared" si="109"/>
        <v>0</v>
      </c>
      <c r="DN106" s="20">
        <f t="shared" si="109"/>
        <v>0</v>
      </c>
      <c r="DO106" s="20">
        <f t="shared" ref="DO106:DP123" si="110">AA106-CR106</f>
        <v>0</v>
      </c>
      <c r="DP106" s="20">
        <f t="shared" si="110"/>
        <v>2000000</v>
      </c>
      <c r="DR106" s="25">
        <f t="shared" si="74"/>
        <v>2000000</v>
      </c>
      <c r="DS106" s="25">
        <f t="shared" si="94"/>
        <v>2000000</v>
      </c>
      <c r="DT106" s="25">
        <f t="shared" si="69"/>
        <v>2000000</v>
      </c>
    </row>
    <row r="107" spans="1:126" ht="20.25" customHeight="1" thickTop="1" x14ac:dyDescent="0.25">
      <c r="A107" s="234"/>
      <c r="B107" s="253" t="s">
        <v>313</v>
      </c>
      <c r="C107" s="46" t="s">
        <v>314</v>
      </c>
      <c r="D107" s="17" t="s">
        <v>315</v>
      </c>
      <c r="E107" s="88">
        <v>111</v>
      </c>
      <c r="F107" s="19" t="s">
        <v>274</v>
      </c>
      <c r="G107" s="20">
        <f t="shared" si="101"/>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92"/>
        <v>0</v>
      </c>
      <c r="AD107" s="20">
        <f t="shared" si="102"/>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76"/>
        <v>1</v>
      </c>
      <c r="BA107" s="20">
        <f t="shared" si="103"/>
        <v>10500000000</v>
      </c>
      <c r="BB107" s="20">
        <f t="shared" si="104"/>
        <v>0</v>
      </c>
      <c r="BC107" s="20">
        <f t="shared" si="104"/>
        <v>0</v>
      </c>
      <c r="BD107" s="20"/>
      <c r="BE107" s="20">
        <f t="shared" si="105"/>
        <v>10500000000</v>
      </c>
      <c r="BF107" s="20">
        <f t="shared" si="105"/>
        <v>0</v>
      </c>
      <c r="BG107" s="20">
        <f t="shared" si="105"/>
        <v>0</v>
      </c>
      <c r="BH107" s="20">
        <f t="shared" si="105"/>
        <v>0</v>
      </c>
      <c r="BI107" s="20">
        <f t="shared" si="105"/>
        <v>0</v>
      </c>
      <c r="BJ107" s="20">
        <f t="shared" si="105"/>
        <v>0</v>
      </c>
      <c r="BK107" s="20">
        <f t="shared" si="105"/>
        <v>0</v>
      </c>
      <c r="BL107" s="20">
        <f t="shared" si="105"/>
        <v>0</v>
      </c>
      <c r="BM107" s="20">
        <f t="shared" si="105"/>
        <v>0</v>
      </c>
      <c r="BN107" s="20">
        <f t="shared" si="105"/>
        <v>0</v>
      </c>
      <c r="BO107" s="20">
        <f t="shared" si="105"/>
        <v>0</v>
      </c>
      <c r="BP107" s="20">
        <f t="shared" si="105"/>
        <v>0</v>
      </c>
      <c r="BQ107" s="20">
        <f t="shared" si="105"/>
        <v>0</v>
      </c>
      <c r="BR107" s="20">
        <f t="shared" si="105"/>
        <v>0</v>
      </c>
      <c r="BS107" s="20">
        <f t="shared" si="105"/>
        <v>0</v>
      </c>
      <c r="BT107" s="20">
        <f t="shared" si="105"/>
        <v>0</v>
      </c>
      <c r="BU107" s="20">
        <f t="shared" si="106"/>
        <v>0</v>
      </c>
      <c r="BV107" s="20">
        <f t="shared" si="106"/>
        <v>0</v>
      </c>
      <c r="BW107" s="21">
        <f t="shared" si="93"/>
        <v>0</v>
      </c>
      <c r="BX107" s="20">
        <f t="shared" si="107"/>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65"/>
        <v>1</v>
      </c>
      <c r="CU107" s="20">
        <f t="shared" si="91"/>
        <v>10500000000</v>
      </c>
      <c r="CV107" s="20">
        <f t="shared" si="108"/>
        <v>0</v>
      </c>
      <c r="CW107" s="20">
        <f t="shared" si="108"/>
        <v>0</v>
      </c>
      <c r="CX107" s="20"/>
      <c r="CY107" s="20">
        <f t="shared" si="109"/>
        <v>10500000000</v>
      </c>
      <c r="CZ107" s="20">
        <f t="shared" si="109"/>
        <v>0</v>
      </c>
      <c r="DA107" s="20">
        <f t="shared" si="109"/>
        <v>0</v>
      </c>
      <c r="DB107" s="20">
        <f t="shared" si="109"/>
        <v>0</v>
      </c>
      <c r="DC107" s="20">
        <f t="shared" si="109"/>
        <v>0</v>
      </c>
      <c r="DD107" s="20">
        <f t="shared" si="109"/>
        <v>0</v>
      </c>
      <c r="DE107" s="20">
        <f t="shared" si="109"/>
        <v>0</v>
      </c>
      <c r="DF107" s="20">
        <f t="shared" si="109"/>
        <v>0</v>
      </c>
      <c r="DG107" s="20">
        <f t="shared" si="109"/>
        <v>0</v>
      </c>
      <c r="DH107" s="20">
        <f t="shared" si="109"/>
        <v>0</v>
      </c>
      <c r="DI107" s="20">
        <f t="shared" si="109"/>
        <v>0</v>
      </c>
      <c r="DJ107" s="20">
        <f t="shared" si="109"/>
        <v>0</v>
      </c>
      <c r="DK107" s="20">
        <f t="shared" si="109"/>
        <v>0</v>
      </c>
      <c r="DL107" s="20">
        <f t="shared" si="109"/>
        <v>0</v>
      </c>
      <c r="DM107" s="20">
        <f t="shared" si="109"/>
        <v>0</v>
      </c>
      <c r="DN107" s="20">
        <f t="shared" si="109"/>
        <v>0</v>
      </c>
      <c r="DO107" s="20">
        <f t="shared" si="110"/>
        <v>0</v>
      </c>
      <c r="DP107" s="20">
        <f t="shared" si="110"/>
        <v>0</v>
      </c>
      <c r="DR107" s="25">
        <f t="shared" si="74"/>
        <v>10500000000</v>
      </c>
      <c r="DS107" s="25">
        <f t="shared" si="94"/>
        <v>10500000000</v>
      </c>
      <c r="DT107" s="25">
        <f t="shared" si="69"/>
        <v>10500000000</v>
      </c>
    </row>
    <row r="108" spans="1:126" s="74" customFormat="1" ht="75.75" customHeight="1" x14ac:dyDescent="0.25">
      <c r="A108" s="234"/>
      <c r="B108" s="240"/>
      <c r="C108" s="89" t="s">
        <v>316</v>
      </c>
      <c r="D108" s="17" t="s">
        <v>317</v>
      </c>
      <c r="E108" s="90">
        <v>111</v>
      </c>
      <c r="F108" s="19" t="s">
        <v>318</v>
      </c>
      <c r="G108" s="20">
        <f>SUM(H108:AB108)</f>
        <v>4367943269</v>
      </c>
      <c r="H108" s="20">
        <v>181434097</v>
      </c>
      <c r="I108" s="20">
        <v>125000000</v>
      </c>
      <c r="J108" s="20">
        <v>83934392</v>
      </c>
      <c r="K108" s="20">
        <f>1500000000</f>
        <v>1500000000</v>
      </c>
      <c r="L108" s="20"/>
      <c r="M108" s="20"/>
      <c r="N108" s="20">
        <f>582008000+203000000+734889747</f>
        <v>1519897747</v>
      </c>
      <c r="O108" s="20">
        <f>77572000+128449520+103984249</f>
        <v>310005769</v>
      </c>
      <c r="P108" s="20">
        <f>77572000+40411177+58414680</f>
        <v>176397857</v>
      </c>
      <c r="Q108" s="20">
        <f>77572000+16500000+16082235+73914680</f>
        <v>184068915</v>
      </c>
      <c r="R108" s="20"/>
      <c r="S108" s="20">
        <v>40897490</v>
      </c>
      <c r="T108" s="20">
        <v>100000000</v>
      </c>
      <c r="U108" s="20"/>
      <c r="V108" s="20"/>
      <c r="W108" s="20"/>
      <c r="X108" s="20">
        <f>22750747+4000000</f>
        <v>26750747</v>
      </c>
      <c r="Y108" s="20"/>
      <c r="Z108" s="20"/>
      <c r="AA108" s="20"/>
      <c r="AB108" s="20">
        <f>50991315+52000000+3800000+17500000-4735060</f>
        <v>119556255</v>
      </c>
      <c r="AC108" s="73">
        <f t="shared" si="92"/>
        <v>0.31172504543808444</v>
      </c>
      <c r="AD108" s="20">
        <f t="shared" si="102"/>
        <v>1361597314</v>
      </c>
      <c r="AE108" s="72">
        <f>+'[9]MARZO 2018'!$J$25</f>
        <v>181434097</v>
      </c>
      <c r="AF108" s="72">
        <f>+'[8]ENERO 2018'!$K$25</f>
        <v>125000000</v>
      </c>
      <c r="AG108" s="72">
        <f>+'[4]JULIO 2018'!$M$25</f>
        <v>83934392</v>
      </c>
      <c r="AH108" s="72"/>
      <c r="AI108" s="72"/>
      <c r="AJ108" s="72"/>
      <c r="AK108" s="72">
        <f>+'[6]SEPTIEMBRE 2018'!$P$25</f>
        <v>785008000</v>
      </c>
      <c r="AL108" s="72">
        <f>+'[7]MAYO 2018'!$Q$25</f>
        <v>17735950</v>
      </c>
      <c r="AM108" s="72">
        <f>+'[1]ABRIL 2018'!$R$25</f>
        <v>38161671</v>
      </c>
      <c r="AN108" s="72">
        <f>+'[8]ENERO 2018'!$S$25</f>
        <v>9169750</v>
      </c>
      <c r="AO108" s="72"/>
      <c r="AP108" s="72"/>
      <c r="AQ108" s="72"/>
      <c r="AR108" s="72"/>
      <c r="AS108" s="72"/>
      <c r="AT108" s="72"/>
      <c r="AU108" s="72">
        <f>+'[6]SEPTIEMBRE 2018'!$Z$25</f>
        <v>26503215</v>
      </c>
      <c r="AV108" s="72"/>
      <c r="AW108" s="72"/>
      <c r="AX108" s="72"/>
      <c r="AY108" s="72">
        <f>+'[3]OCTUBRE 2018'!$AF$25</f>
        <v>94650239</v>
      </c>
      <c r="AZ108" s="73">
        <f t="shared" si="76"/>
        <v>0.68827495456191556</v>
      </c>
      <c r="BA108" s="20">
        <f t="shared" si="103"/>
        <v>3006345955</v>
      </c>
      <c r="BB108" s="20">
        <f t="shared" si="104"/>
        <v>0</v>
      </c>
      <c r="BC108" s="20">
        <f t="shared" si="104"/>
        <v>0</v>
      </c>
      <c r="BD108" s="20">
        <f t="shared" si="104"/>
        <v>0</v>
      </c>
      <c r="BE108" s="20">
        <f t="shared" si="105"/>
        <v>1500000000</v>
      </c>
      <c r="BF108" s="20">
        <f t="shared" si="105"/>
        <v>0</v>
      </c>
      <c r="BG108" s="20">
        <f t="shared" si="105"/>
        <v>0</v>
      </c>
      <c r="BH108" s="20">
        <f t="shared" si="105"/>
        <v>734889747</v>
      </c>
      <c r="BI108" s="20">
        <f t="shared" si="105"/>
        <v>292269819</v>
      </c>
      <c r="BJ108" s="20">
        <f t="shared" si="105"/>
        <v>138236186</v>
      </c>
      <c r="BK108" s="20">
        <f t="shared" si="105"/>
        <v>174899165</v>
      </c>
      <c r="BL108" s="20">
        <f t="shared" si="105"/>
        <v>0</v>
      </c>
      <c r="BM108" s="20">
        <f t="shared" si="105"/>
        <v>40897490</v>
      </c>
      <c r="BN108" s="20">
        <f t="shared" si="105"/>
        <v>100000000</v>
      </c>
      <c r="BO108" s="20">
        <f t="shared" si="105"/>
        <v>0</v>
      </c>
      <c r="BP108" s="20">
        <f t="shared" si="105"/>
        <v>0</v>
      </c>
      <c r="BQ108" s="20">
        <f t="shared" si="105"/>
        <v>0</v>
      </c>
      <c r="BR108" s="20">
        <f>X108-AU108</f>
        <v>247532</v>
      </c>
      <c r="BS108" s="20">
        <f t="shared" si="105"/>
        <v>0</v>
      </c>
      <c r="BT108" s="20">
        <f t="shared" si="105"/>
        <v>0</v>
      </c>
      <c r="BU108" s="20">
        <f t="shared" si="106"/>
        <v>0</v>
      </c>
      <c r="BV108" s="20">
        <f t="shared" si="106"/>
        <v>24906016</v>
      </c>
      <c r="BW108" s="73">
        <f t="shared" si="93"/>
        <v>0.30288565407647466</v>
      </c>
      <c r="BX108" s="20">
        <f t="shared" si="107"/>
        <v>1322987354</v>
      </c>
      <c r="BY108" s="72">
        <f>+'[1]ABRIL 2018'!$H$58</f>
        <v>181434097</v>
      </c>
      <c r="BZ108" s="72">
        <f>+'[8]ENERO 2018'!$H$32+'[8]ENERO 2018'!$H$34+'[8]ENERO 2018'!$H$40</f>
        <v>125000000</v>
      </c>
      <c r="CA108" s="72">
        <f>+'[4]JULIO 2018'!$H$75+'[4]JULIO 2018'!$H$71+'[4]JULIO 2018'!$H$66</f>
        <v>83934392</v>
      </c>
      <c r="CB108" s="72"/>
      <c r="CC108" s="72"/>
      <c r="CD108" s="72"/>
      <c r="CE108" s="72">
        <f>+'[2]AGOSTO 2018'!$H$28+'[2]AGOSTO 2018'!$H$30+'[2]AGOSTO 2018'!$H$42+'[2]AGOSTO 2018'!$H$52+'[2]AGOSTO 2018'!$H$56+'[2]AGOSTO 2018'!$H$60+'[2]AGOSTO 2018'!$H$64+'[2]AGOSTO 2018'!$H$68+'[2]AGOSTO 2018'!$H$77+'[2]AGOSTO 2018'!$H$79</f>
        <v>773099295</v>
      </c>
      <c r="CF108" s="72">
        <f>+'[4]JULIO 2018'!$H$38+'[4]JULIO 2018'!$H$48</f>
        <v>17735950</v>
      </c>
      <c r="CG108" s="72">
        <f>+'[4]JULIO 2018'!$H$62+'[4]JULIO 2018'!$H$46+'[4]JULIO 2018'!$H$36</f>
        <v>38161671</v>
      </c>
      <c r="CH108" s="72">
        <f>+'[8]ENERO 2018'!$H$44</f>
        <v>9169750</v>
      </c>
      <c r="CI108" s="72"/>
      <c r="CJ108" s="72"/>
      <c r="CK108" s="72"/>
      <c r="CL108" s="72"/>
      <c r="CM108" s="72"/>
      <c r="CN108" s="72"/>
      <c r="CO108" s="72">
        <f>+'[2]AGOSTO 2018'!$H$54</f>
        <v>22411960</v>
      </c>
      <c r="CP108" s="72"/>
      <c r="CQ108" s="72"/>
      <c r="CR108" s="72"/>
      <c r="CS108" s="72">
        <v>72040239</v>
      </c>
      <c r="CT108" s="73">
        <f t="shared" si="65"/>
        <v>0.69711434592352539</v>
      </c>
      <c r="CU108" s="20">
        <f t="shared" si="91"/>
        <v>3044955915</v>
      </c>
      <c r="CV108" s="20">
        <f t="shared" si="108"/>
        <v>0</v>
      </c>
      <c r="CW108" s="20">
        <f t="shared" si="108"/>
        <v>0</v>
      </c>
      <c r="CX108" s="20">
        <f t="shared" si="108"/>
        <v>0</v>
      </c>
      <c r="CY108" s="20">
        <f t="shared" si="109"/>
        <v>1500000000</v>
      </c>
      <c r="CZ108" s="20">
        <f t="shared" si="109"/>
        <v>0</v>
      </c>
      <c r="DA108" s="20">
        <f t="shared" si="109"/>
        <v>0</v>
      </c>
      <c r="DB108" s="20">
        <f t="shared" si="109"/>
        <v>746798452</v>
      </c>
      <c r="DC108" s="20">
        <f t="shared" si="109"/>
        <v>292269819</v>
      </c>
      <c r="DD108" s="20">
        <f t="shared" si="109"/>
        <v>138236186</v>
      </c>
      <c r="DE108" s="20">
        <f t="shared" si="109"/>
        <v>174899165</v>
      </c>
      <c r="DF108" s="20">
        <f t="shared" si="109"/>
        <v>0</v>
      </c>
      <c r="DG108" s="20">
        <f t="shared" si="109"/>
        <v>40897490</v>
      </c>
      <c r="DH108" s="20">
        <f t="shared" si="109"/>
        <v>100000000</v>
      </c>
      <c r="DI108" s="20">
        <f t="shared" si="109"/>
        <v>0</v>
      </c>
      <c r="DJ108" s="20">
        <f t="shared" si="109"/>
        <v>0</v>
      </c>
      <c r="DK108" s="20">
        <f t="shared" si="109"/>
        <v>0</v>
      </c>
      <c r="DL108" s="20">
        <f t="shared" si="109"/>
        <v>4338787</v>
      </c>
      <c r="DM108" s="20">
        <f t="shared" si="109"/>
        <v>0</v>
      </c>
      <c r="DN108" s="20">
        <f t="shared" si="109"/>
        <v>0</v>
      </c>
      <c r="DO108" s="20">
        <f t="shared" si="110"/>
        <v>0</v>
      </c>
      <c r="DP108" s="20">
        <f t="shared" si="110"/>
        <v>47516016</v>
      </c>
      <c r="DR108" s="25">
        <f t="shared" si="74"/>
        <v>4367943269</v>
      </c>
      <c r="DS108" s="25">
        <f t="shared" si="94"/>
        <v>4367943269</v>
      </c>
      <c r="DT108" s="25">
        <f t="shared" si="69"/>
        <v>4367943269</v>
      </c>
    </row>
    <row r="109" spans="1:126" ht="36" x14ac:dyDescent="0.25">
      <c r="A109" s="234"/>
      <c r="B109" s="237" t="s">
        <v>319</v>
      </c>
      <c r="C109" s="46" t="s">
        <v>320</v>
      </c>
      <c r="D109" s="17" t="s">
        <v>321</v>
      </c>
      <c r="E109" s="88">
        <v>211</v>
      </c>
      <c r="F109" s="19" t="s">
        <v>322</v>
      </c>
      <c r="G109" s="20">
        <f t="shared" si="101"/>
        <v>1104670843</v>
      </c>
      <c r="H109" s="20"/>
      <c r="I109" s="20"/>
      <c r="J109" s="20">
        <v>18997073</v>
      </c>
      <c r="K109" s="20"/>
      <c r="L109" s="20"/>
      <c r="M109" s="20"/>
      <c r="N109" s="20">
        <v>257614970</v>
      </c>
      <c r="O109" s="20">
        <f>40000000+35555177+44856000</f>
        <v>120411177</v>
      </c>
      <c r="P109" s="20">
        <f>40000000+111449520+35555178+4444823+45569569</f>
        <v>237019090</v>
      </c>
      <c r="Q109" s="20">
        <f>40000000+75549520+35555177+28773765+30069569</f>
        <v>209948031</v>
      </c>
      <c r="R109" s="20"/>
      <c r="S109" s="20">
        <f>1940856</f>
        <v>1940856</v>
      </c>
      <c r="T109" s="20">
        <f>32000000+4734826+66004820</f>
        <v>102739646</v>
      </c>
      <c r="U109" s="20">
        <v>96000000</v>
      </c>
      <c r="V109" s="20"/>
      <c r="W109" s="20"/>
      <c r="X109" s="20">
        <v>10000000</v>
      </c>
      <c r="Y109" s="20"/>
      <c r="Z109" s="20"/>
      <c r="AA109" s="20"/>
      <c r="AB109" s="20">
        <f>45000000-5000000+10000000</f>
        <v>50000000</v>
      </c>
      <c r="AC109" s="21">
        <f t="shared" si="92"/>
        <v>0.3297108512530913</v>
      </c>
      <c r="AD109" s="20">
        <f t="shared" si="102"/>
        <v>364221964</v>
      </c>
      <c r="AE109" s="20"/>
      <c r="AF109" s="20"/>
      <c r="AG109" s="20"/>
      <c r="AH109" s="20"/>
      <c r="AI109" s="20"/>
      <c r="AJ109" s="20"/>
      <c r="AK109" s="20">
        <f>+'[4]JULIO 2018'!$P$89</f>
        <v>65567000</v>
      </c>
      <c r="AL109" s="20"/>
      <c r="AM109" s="20">
        <f>+'[4]JULIO 2018'!$R$89</f>
        <v>94866071</v>
      </c>
      <c r="AN109" s="20">
        <f>+'[2]AGOSTO 2018'!$S$93</f>
        <v>99127000</v>
      </c>
      <c r="AO109" s="20"/>
      <c r="AP109" s="20"/>
      <c r="AQ109" s="20">
        <f>+'[4]JULIO 2018'!$V$89</f>
        <v>64340610</v>
      </c>
      <c r="AR109" s="20">
        <f>+'[1]ABRIL 2018'!$W$74</f>
        <v>20321283</v>
      </c>
      <c r="AS109" s="20"/>
      <c r="AT109" s="20"/>
      <c r="AU109" s="20">
        <f>+'[2]AGOSTO 2018'!$Z$93</f>
        <v>10000000</v>
      </c>
      <c r="AV109" s="20"/>
      <c r="AW109" s="20"/>
      <c r="AX109" s="20"/>
      <c r="AY109" s="20">
        <f>+'[8]ENERO 2018'!$AF$61</f>
        <v>10000000</v>
      </c>
      <c r="AZ109" s="21">
        <f t="shared" si="76"/>
        <v>0.6702891487469087</v>
      </c>
      <c r="BA109" s="20">
        <f t="shared" si="103"/>
        <v>740448879</v>
      </c>
      <c r="BB109" s="20">
        <f t="shared" si="104"/>
        <v>0</v>
      </c>
      <c r="BC109" s="20">
        <f t="shared" si="104"/>
        <v>0</v>
      </c>
      <c r="BD109" s="20">
        <f t="shared" si="104"/>
        <v>18997073</v>
      </c>
      <c r="BE109" s="20">
        <f t="shared" si="105"/>
        <v>0</v>
      </c>
      <c r="BF109" s="20">
        <f t="shared" si="105"/>
        <v>0</v>
      </c>
      <c r="BG109" s="20">
        <f t="shared" si="105"/>
        <v>0</v>
      </c>
      <c r="BH109" s="20">
        <f t="shared" si="105"/>
        <v>192047970</v>
      </c>
      <c r="BI109" s="20">
        <f t="shared" si="105"/>
        <v>120411177</v>
      </c>
      <c r="BJ109" s="20">
        <f t="shared" si="105"/>
        <v>142153019</v>
      </c>
      <c r="BK109" s="20">
        <f t="shared" si="105"/>
        <v>110821031</v>
      </c>
      <c r="BL109" s="20">
        <f t="shared" si="105"/>
        <v>0</v>
      </c>
      <c r="BM109" s="20">
        <f t="shared" si="105"/>
        <v>1940856</v>
      </c>
      <c r="BN109" s="20">
        <f t="shared" si="105"/>
        <v>38399036</v>
      </c>
      <c r="BO109" s="20">
        <f t="shared" si="105"/>
        <v>75678717</v>
      </c>
      <c r="BP109" s="20">
        <f t="shared" si="105"/>
        <v>0</v>
      </c>
      <c r="BQ109" s="20">
        <f t="shared" si="105"/>
        <v>0</v>
      </c>
      <c r="BR109" s="20">
        <f t="shared" si="105"/>
        <v>0</v>
      </c>
      <c r="BS109" s="20">
        <f t="shared" si="105"/>
        <v>0</v>
      </c>
      <c r="BT109" s="20">
        <f t="shared" si="105"/>
        <v>0</v>
      </c>
      <c r="BU109" s="20">
        <f t="shared" si="106"/>
        <v>0</v>
      </c>
      <c r="BV109" s="20">
        <f t="shared" si="106"/>
        <v>40000000</v>
      </c>
      <c r="BW109" s="21">
        <f t="shared" si="93"/>
        <v>0.32065838095085852</v>
      </c>
      <c r="BX109" s="20">
        <f t="shared" si="107"/>
        <v>354221964</v>
      </c>
      <c r="BY109" s="20"/>
      <c r="BZ109" s="20"/>
      <c r="CA109" s="20"/>
      <c r="CB109" s="20"/>
      <c r="CC109" s="20"/>
      <c r="CD109" s="20"/>
      <c r="CE109" s="20">
        <f>+'[4]JULIO 2018'!$P$89</f>
        <v>65567000</v>
      </c>
      <c r="CF109" s="20"/>
      <c r="CG109" s="20">
        <f>+'[4]JULIO 2018'!$R$89</f>
        <v>94866071</v>
      </c>
      <c r="CH109" s="20">
        <f>+'[6]SEPTIEMBRE 2018'!$S$97</f>
        <v>99127000</v>
      </c>
      <c r="CI109" s="20"/>
      <c r="CJ109" s="20"/>
      <c r="CK109" s="20">
        <f>+'[4]JULIO 2018'!$V$89</f>
        <v>64340610</v>
      </c>
      <c r="CL109" s="20">
        <f>+'[1]ABRIL 2018'!$H$80</f>
        <v>20321283</v>
      </c>
      <c r="CM109" s="20"/>
      <c r="CN109" s="20"/>
      <c r="CO109" s="20">
        <f>+'[6]SEPTIEMBRE 2018'!$Z$97</f>
        <v>10000000</v>
      </c>
      <c r="CP109" s="20"/>
      <c r="CQ109" s="20"/>
      <c r="CR109" s="20"/>
      <c r="CS109" s="50"/>
      <c r="CT109" s="21">
        <f t="shared" si="65"/>
        <v>0.67934161904914148</v>
      </c>
      <c r="CU109" s="20">
        <f t="shared" si="91"/>
        <v>750448879</v>
      </c>
      <c r="CV109" s="20">
        <f t="shared" si="108"/>
        <v>0</v>
      </c>
      <c r="CW109" s="20">
        <f t="shared" si="108"/>
        <v>0</v>
      </c>
      <c r="CX109" s="20">
        <f t="shared" si="108"/>
        <v>18997073</v>
      </c>
      <c r="CY109" s="20">
        <f t="shared" si="109"/>
        <v>0</v>
      </c>
      <c r="CZ109" s="20">
        <f t="shared" si="109"/>
        <v>0</v>
      </c>
      <c r="DA109" s="20">
        <f t="shared" si="109"/>
        <v>0</v>
      </c>
      <c r="DB109" s="20">
        <f t="shared" si="109"/>
        <v>192047970</v>
      </c>
      <c r="DC109" s="20">
        <f t="shared" si="109"/>
        <v>120411177</v>
      </c>
      <c r="DD109" s="20">
        <f t="shared" si="109"/>
        <v>142153019</v>
      </c>
      <c r="DE109" s="20">
        <f t="shared" si="109"/>
        <v>110821031</v>
      </c>
      <c r="DF109" s="20">
        <f t="shared" si="109"/>
        <v>0</v>
      </c>
      <c r="DG109" s="20">
        <f t="shared" si="109"/>
        <v>1940856</v>
      </c>
      <c r="DH109" s="20">
        <f t="shared" si="109"/>
        <v>38399036</v>
      </c>
      <c r="DI109" s="20">
        <f t="shared" si="109"/>
        <v>75678717</v>
      </c>
      <c r="DJ109" s="20">
        <f t="shared" si="109"/>
        <v>0</v>
      </c>
      <c r="DK109" s="20">
        <f t="shared" si="109"/>
        <v>0</v>
      </c>
      <c r="DL109" s="20">
        <f t="shared" si="109"/>
        <v>0</v>
      </c>
      <c r="DM109" s="20">
        <f t="shared" si="109"/>
        <v>0</v>
      </c>
      <c r="DN109" s="20">
        <f t="shared" si="109"/>
        <v>0</v>
      </c>
      <c r="DO109" s="20">
        <f t="shared" si="110"/>
        <v>0</v>
      </c>
      <c r="DP109" s="20">
        <f t="shared" si="110"/>
        <v>50000000</v>
      </c>
      <c r="DR109" s="25">
        <f t="shared" si="74"/>
        <v>1104670843</v>
      </c>
      <c r="DS109" s="25">
        <f>+AD109+BA109</f>
        <v>1104670843</v>
      </c>
      <c r="DT109" s="25">
        <f t="shared" si="69"/>
        <v>1104670843</v>
      </c>
    </row>
    <row r="110" spans="1:126" ht="76.5" customHeight="1" x14ac:dyDescent="0.25">
      <c r="A110" s="234"/>
      <c r="B110" s="238"/>
      <c r="C110" s="46" t="s">
        <v>323</v>
      </c>
      <c r="D110" s="91" t="s">
        <v>324</v>
      </c>
      <c r="E110" s="88">
        <v>211</v>
      </c>
      <c r="F110" s="19" t="s">
        <v>325</v>
      </c>
      <c r="G110" s="20">
        <f t="shared" si="101"/>
        <v>506935510</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73920112+99087620+7999810+11000000+12857000-3000000+9348148+10000000</f>
        <v>221212690</v>
      </c>
      <c r="AC110" s="21">
        <f t="shared" si="92"/>
        <v>0.78629494311810988</v>
      </c>
      <c r="AD110" s="20">
        <f t="shared" si="102"/>
        <v>398600828</v>
      </c>
      <c r="AE110" s="20"/>
      <c r="AF110" s="20"/>
      <c r="AG110" s="20"/>
      <c r="AH110" s="20"/>
      <c r="AI110" s="20"/>
      <c r="AJ110" s="20"/>
      <c r="AK110" s="20">
        <f>+'[4]JULIO 2018'!$P$107</f>
        <v>99672000</v>
      </c>
      <c r="AL110" s="20"/>
      <c r="AM110" s="20"/>
      <c r="AN110" s="20">
        <f>+'[4]JULIO 2018'!$S$107</f>
        <v>46331319</v>
      </c>
      <c r="AO110" s="20"/>
      <c r="AP110" s="20"/>
      <c r="AQ110" s="20"/>
      <c r="AR110" s="20">
        <f>+'[4]JULIO 2018'!$W$107</f>
        <v>49128312</v>
      </c>
      <c r="AS110" s="20"/>
      <c r="AT110" s="20"/>
      <c r="AU110" s="20">
        <f>+'[6]SEPTIEMBRE 2018'!$Z$120</f>
        <v>6721120</v>
      </c>
      <c r="AV110" s="20"/>
      <c r="AW110" s="20"/>
      <c r="AX110" s="20"/>
      <c r="AY110" s="20">
        <f>+'[3]OCTUBRE 2018'!$AF$125</f>
        <v>196748077</v>
      </c>
      <c r="AZ110" s="21">
        <f t="shared" si="76"/>
        <v>0.21370505688189012</v>
      </c>
      <c r="BA110" s="20">
        <f t="shared" si="103"/>
        <v>108334682</v>
      </c>
      <c r="BB110" s="20">
        <f t="shared" si="104"/>
        <v>0</v>
      </c>
      <c r="BC110" s="20">
        <f t="shared" si="104"/>
        <v>0</v>
      </c>
      <c r="BD110" s="20">
        <f t="shared" si="104"/>
        <v>0</v>
      </c>
      <c r="BE110" s="20">
        <f t="shared" si="105"/>
        <v>0</v>
      </c>
      <c r="BF110" s="20">
        <f t="shared" si="105"/>
        <v>0</v>
      </c>
      <c r="BG110" s="20">
        <f t="shared" si="105"/>
        <v>0</v>
      </c>
      <c r="BH110" s="20">
        <f t="shared" si="105"/>
        <v>328000</v>
      </c>
      <c r="BI110" s="20">
        <f t="shared" si="105"/>
        <v>17572000</v>
      </c>
      <c r="BJ110" s="20">
        <f t="shared" si="105"/>
        <v>27572000</v>
      </c>
      <c r="BK110" s="20">
        <f t="shared" si="105"/>
        <v>640681</v>
      </c>
      <c r="BL110" s="20">
        <f t="shared" si="105"/>
        <v>0</v>
      </c>
      <c r="BM110" s="20">
        <f t="shared" si="105"/>
        <v>0</v>
      </c>
      <c r="BN110" s="20">
        <f t="shared" si="105"/>
        <v>30000000</v>
      </c>
      <c r="BO110" s="20">
        <f t="shared" si="105"/>
        <v>147758</v>
      </c>
      <c r="BP110" s="20">
        <f t="shared" si="105"/>
        <v>0</v>
      </c>
      <c r="BQ110" s="20">
        <f t="shared" si="105"/>
        <v>0</v>
      </c>
      <c r="BR110" s="20">
        <f t="shared" si="105"/>
        <v>7609630</v>
      </c>
      <c r="BS110" s="20">
        <f t="shared" si="105"/>
        <v>0</v>
      </c>
      <c r="BT110" s="20">
        <f t="shared" si="105"/>
        <v>0</v>
      </c>
      <c r="BU110" s="20">
        <f t="shared" si="106"/>
        <v>0</v>
      </c>
      <c r="BV110" s="20">
        <f t="shared" si="106"/>
        <v>24464613</v>
      </c>
      <c r="BW110" s="21">
        <f t="shared" si="93"/>
        <v>0.74147190241220229</v>
      </c>
      <c r="BX110" s="20">
        <f t="shared" si="107"/>
        <v>375878437</v>
      </c>
      <c r="BY110" s="20"/>
      <c r="BZ110" s="20"/>
      <c r="CA110" s="20"/>
      <c r="CB110" s="20"/>
      <c r="CC110" s="20"/>
      <c r="CD110" s="20"/>
      <c r="CE110" s="20">
        <f>+'[4]JULIO 2018'!$H$123</f>
        <v>99672000</v>
      </c>
      <c r="CF110" s="20"/>
      <c r="CG110" s="20"/>
      <c r="CH110" s="20">
        <f>+'[4]JULIO 2018'!$H$126+'[4]JULIO 2018'!$H$121</f>
        <v>46331319</v>
      </c>
      <c r="CI110" s="20"/>
      <c r="CJ110" s="20"/>
      <c r="CK110" s="20"/>
      <c r="CL110" s="20">
        <f>+'[4]JULIO 2018'!$H$116+'[4]JULIO 2018'!$H$119</f>
        <v>49128312</v>
      </c>
      <c r="CM110" s="20"/>
      <c r="CN110" s="20"/>
      <c r="CO110" s="20"/>
      <c r="CP110" s="20"/>
      <c r="CQ110" s="20"/>
      <c r="CR110" s="20"/>
      <c r="CS110" s="20">
        <f>+'[3]OCTUBRE 2018'!$H$126+'[3]OCTUBRE 2018'!$H$128+'[3]OCTUBRE 2018'!$H$130+'[3]OCTUBRE 2018'!$H$132+'[3]OCTUBRE 2018'!$H$146+'[3]OCTUBRE 2018'!$H$148+'[3]OCTUBRE 2018'!$H$150+'[3]OCTUBRE 2018'!$H$152+'[3]OCTUBRE 2018'!$H$155</f>
        <v>180746806</v>
      </c>
      <c r="CT110" s="21">
        <f t="shared" si="65"/>
        <v>0.25852809758779771</v>
      </c>
      <c r="CU110" s="20">
        <f t="shared" si="91"/>
        <v>131057073</v>
      </c>
      <c r="CV110" s="20">
        <f t="shared" si="108"/>
        <v>0</v>
      </c>
      <c r="CW110" s="20">
        <f t="shared" si="108"/>
        <v>0</v>
      </c>
      <c r="CX110" s="20">
        <f t="shared" si="108"/>
        <v>0</v>
      </c>
      <c r="CY110" s="20">
        <f t="shared" si="109"/>
        <v>0</v>
      </c>
      <c r="CZ110" s="20">
        <f t="shared" si="109"/>
        <v>0</v>
      </c>
      <c r="DA110" s="20">
        <f t="shared" si="109"/>
        <v>0</v>
      </c>
      <c r="DB110" s="20">
        <f t="shared" si="109"/>
        <v>328000</v>
      </c>
      <c r="DC110" s="20">
        <f t="shared" si="109"/>
        <v>17572000</v>
      </c>
      <c r="DD110" s="20">
        <f t="shared" si="109"/>
        <v>27572000</v>
      </c>
      <c r="DE110" s="20">
        <f t="shared" si="109"/>
        <v>640681</v>
      </c>
      <c r="DF110" s="20">
        <f t="shared" si="109"/>
        <v>0</v>
      </c>
      <c r="DG110" s="20">
        <f t="shared" si="109"/>
        <v>0</v>
      </c>
      <c r="DH110" s="20">
        <f t="shared" si="109"/>
        <v>30000000</v>
      </c>
      <c r="DI110" s="20">
        <f t="shared" si="109"/>
        <v>147758</v>
      </c>
      <c r="DJ110" s="20">
        <f t="shared" si="109"/>
        <v>0</v>
      </c>
      <c r="DK110" s="20">
        <f t="shared" si="109"/>
        <v>0</v>
      </c>
      <c r="DL110" s="20">
        <f t="shared" si="109"/>
        <v>14330750</v>
      </c>
      <c r="DM110" s="20">
        <f t="shared" si="109"/>
        <v>0</v>
      </c>
      <c r="DN110" s="20">
        <f t="shared" si="109"/>
        <v>0</v>
      </c>
      <c r="DO110" s="20">
        <f t="shared" si="110"/>
        <v>0</v>
      </c>
      <c r="DP110" s="20">
        <f t="shared" si="110"/>
        <v>40465884</v>
      </c>
      <c r="DR110" s="25">
        <f t="shared" si="74"/>
        <v>506935510</v>
      </c>
      <c r="DS110" s="25">
        <f t="shared" si="94"/>
        <v>506935510</v>
      </c>
      <c r="DT110" s="25">
        <f t="shared" si="69"/>
        <v>506935510</v>
      </c>
      <c r="DV110" s="25">
        <v>211864542</v>
      </c>
    </row>
    <row r="111" spans="1:126" s="74" customFormat="1" ht="90.75" customHeight="1" x14ac:dyDescent="0.25">
      <c r="A111" s="234"/>
      <c r="B111" s="238"/>
      <c r="C111" s="89" t="s">
        <v>326</v>
      </c>
      <c r="D111" s="17" t="s">
        <v>327</v>
      </c>
      <c r="E111" s="90">
        <v>211</v>
      </c>
      <c r="F111" s="19" t="s">
        <v>328</v>
      </c>
      <c r="G111" s="20">
        <f t="shared" si="101"/>
        <v>371558110</v>
      </c>
      <c r="H111" s="24"/>
      <c r="I111" s="72"/>
      <c r="J111" s="72"/>
      <c r="K111" s="20"/>
      <c r="L111" s="20"/>
      <c r="M111" s="20">
        <v>227821027</v>
      </c>
      <c r="N111" s="20"/>
      <c r="O111" s="20"/>
      <c r="P111" s="20"/>
      <c r="Q111" s="20"/>
      <c r="R111" s="20"/>
      <c r="S111" s="20"/>
      <c r="T111" s="20"/>
      <c r="U111" s="20"/>
      <c r="V111" s="20"/>
      <c r="W111" s="20"/>
      <c r="X111" s="20"/>
      <c r="Y111" s="20"/>
      <c r="Z111" s="20"/>
      <c r="AA111" s="20"/>
      <c r="AB111" s="20">
        <f>112522910+2586612+15571105+7814972+2677485+2563999</f>
        <v>143737083</v>
      </c>
      <c r="AC111" s="73">
        <f t="shared" si="92"/>
        <v>0.40953783783645581</v>
      </c>
      <c r="AD111" s="20">
        <f t="shared" si="102"/>
        <v>152167105</v>
      </c>
      <c r="AE111" s="72"/>
      <c r="AF111" s="72"/>
      <c r="AG111" s="72"/>
      <c r="AH111" s="72"/>
      <c r="AI111" s="72"/>
      <c r="AJ111" s="72">
        <f>+'[6]SEPTIEMBRE 2018'!$O$155</f>
        <v>96596000</v>
      </c>
      <c r="AK111" s="72"/>
      <c r="AL111" s="72"/>
      <c r="AM111" s="72"/>
      <c r="AN111" s="72"/>
      <c r="AO111" s="72"/>
      <c r="AP111" s="72"/>
      <c r="AQ111" s="72"/>
      <c r="AR111" s="72"/>
      <c r="AS111" s="72"/>
      <c r="AT111" s="72"/>
      <c r="AU111" s="72"/>
      <c r="AV111" s="72"/>
      <c r="AW111" s="72"/>
      <c r="AX111" s="72"/>
      <c r="AY111" s="72">
        <f>+'[3]OCTUBRE 2018'!$AF$162</f>
        <v>55571105</v>
      </c>
      <c r="AZ111" s="73">
        <f t="shared" si="76"/>
        <v>0.59046216216354419</v>
      </c>
      <c r="BA111" s="20">
        <f t="shared" si="103"/>
        <v>219391005</v>
      </c>
      <c r="BB111" s="20">
        <f t="shared" si="104"/>
        <v>0</v>
      </c>
      <c r="BC111" s="20">
        <f t="shared" si="104"/>
        <v>0</v>
      </c>
      <c r="BD111" s="20">
        <f t="shared" si="104"/>
        <v>0</v>
      </c>
      <c r="BE111" s="20">
        <f t="shared" si="105"/>
        <v>0</v>
      </c>
      <c r="BF111" s="20">
        <f t="shared" si="105"/>
        <v>0</v>
      </c>
      <c r="BG111" s="20">
        <f t="shared" si="105"/>
        <v>131225027</v>
      </c>
      <c r="BH111" s="20">
        <f t="shared" si="105"/>
        <v>0</v>
      </c>
      <c r="BI111" s="20">
        <f t="shared" si="105"/>
        <v>0</v>
      </c>
      <c r="BJ111" s="20">
        <f t="shared" si="105"/>
        <v>0</v>
      </c>
      <c r="BK111" s="20">
        <f t="shared" si="105"/>
        <v>0</v>
      </c>
      <c r="BL111" s="20">
        <f t="shared" si="105"/>
        <v>0</v>
      </c>
      <c r="BM111" s="20">
        <f t="shared" si="105"/>
        <v>0</v>
      </c>
      <c r="BN111" s="20">
        <f t="shared" si="105"/>
        <v>0</v>
      </c>
      <c r="BO111" s="20">
        <f t="shared" si="105"/>
        <v>0</v>
      </c>
      <c r="BP111" s="20">
        <f t="shared" si="105"/>
        <v>0</v>
      </c>
      <c r="BQ111" s="20">
        <f t="shared" si="105"/>
        <v>0</v>
      </c>
      <c r="BR111" s="20">
        <f t="shared" si="105"/>
        <v>0</v>
      </c>
      <c r="BS111" s="20">
        <f t="shared" si="105"/>
        <v>0</v>
      </c>
      <c r="BT111" s="20">
        <f t="shared" si="105"/>
        <v>0</v>
      </c>
      <c r="BU111" s="20">
        <f t="shared" si="106"/>
        <v>0</v>
      </c>
      <c r="BV111" s="20">
        <f t="shared" si="106"/>
        <v>88165978</v>
      </c>
      <c r="BW111" s="73">
        <f t="shared" si="93"/>
        <v>0.26206398778376822</v>
      </c>
      <c r="BX111" s="20">
        <f t="shared" si="107"/>
        <v>97372000</v>
      </c>
      <c r="BY111" s="72"/>
      <c r="BZ111" s="72"/>
      <c r="CA111" s="72"/>
      <c r="CB111" s="72"/>
      <c r="CC111" s="72"/>
      <c r="CD111" s="72">
        <f>+'[3]OCTUBRE 2018'!$H$165+'[3]OCTUBRE 2018'!$H$167</f>
        <v>96596000</v>
      </c>
      <c r="CE111" s="72"/>
      <c r="CF111" s="72"/>
      <c r="CG111" s="72"/>
      <c r="CH111" s="72"/>
      <c r="CI111" s="72"/>
      <c r="CJ111" s="72"/>
      <c r="CK111" s="72"/>
      <c r="CL111" s="72"/>
      <c r="CM111" s="72"/>
      <c r="CN111" s="72"/>
      <c r="CO111" s="72"/>
      <c r="CP111" s="72"/>
      <c r="CQ111" s="72"/>
      <c r="CR111" s="72"/>
      <c r="CS111" s="72">
        <f>+'[8]ENERO 2018'!$H$78</f>
        <v>776000</v>
      </c>
      <c r="CT111" s="73">
        <f t="shared" si="65"/>
        <v>0.73793601221623173</v>
      </c>
      <c r="CU111" s="20">
        <f t="shared" si="91"/>
        <v>274186110</v>
      </c>
      <c r="CV111" s="20">
        <f t="shared" si="108"/>
        <v>0</v>
      </c>
      <c r="CW111" s="20">
        <f t="shared" si="108"/>
        <v>0</v>
      </c>
      <c r="CX111" s="20">
        <f t="shared" si="108"/>
        <v>0</v>
      </c>
      <c r="CY111" s="20">
        <f t="shared" si="109"/>
        <v>0</v>
      </c>
      <c r="CZ111" s="20">
        <f t="shared" si="109"/>
        <v>0</v>
      </c>
      <c r="DA111" s="20">
        <f t="shared" si="109"/>
        <v>131225027</v>
      </c>
      <c r="DB111" s="20">
        <f t="shared" si="109"/>
        <v>0</v>
      </c>
      <c r="DC111" s="20">
        <f t="shared" si="109"/>
        <v>0</v>
      </c>
      <c r="DD111" s="20">
        <f t="shared" si="109"/>
        <v>0</v>
      </c>
      <c r="DE111" s="20">
        <f t="shared" si="109"/>
        <v>0</v>
      </c>
      <c r="DF111" s="20">
        <f t="shared" si="109"/>
        <v>0</v>
      </c>
      <c r="DG111" s="20">
        <f t="shared" si="109"/>
        <v>0</v>
      </c>
      <c r="DH111" s="20">
        <f t="shared" si="109"/>
        <v>0</v>
      </c>
      <c r="DI111" s="20">
        <f t="shared" si="109"/>
        <v>0</v>
      </c>
      <c r="DJ111" s="20">
        <f t="shared" si="109"/>
        <v>0</v>
      </c>
      <c r="DK111" s="20">
        <f t="shared" si="109"/>
        <v>0</v>
      </c>
      <c r="DL111" s="20">
        <f t="shared" si="109"/>
        <v>0</v>
      </c>
      <c r="DM111" s="20">
        <f t="shared" si="109"/>
        <v>0</v>
      </c>
      <c r="DN111" s="20">
        <f t="shared" si="109"/>
        <v>0</v>
      </c>
      <c r="DO111" s="20">
        <f t="shared" si="110"/>
        <v>0</v>
      </c>
      <c r="DP111" s="20">
        <f t="shared" si="110"/>
        <v>142961083</v>
      </c>
      <c r="DR111" s="25">
        <f t="shared" si="74"/>
        <v>371558110</v>
      </c>
      <c r="DS111" s="25">
        <f t="shared" si="94"/>
        <v>371558110</v>
      </c>
      <c r="DT111" s="25">
        <f t="shared" si="69"/>
        <v>371558110</v>
      </c>
      <c r="DV111" s="25">
        <v>141173084</v>
      </c>
    </row>
    <row r="112" spans="1:126" ht="80.25" customHeight="1" x14ac:dyDescent="0.25">
      <c r="A112" s="234"/>
      <c r="B112" s="238"/>
      <c r="C112" s="46" t="s">
        <v>329</v>
      </c>
      <c r="D112" s="27" t="s">
        <v>330</v>
      </c>
      <c r="E112" s="88">
        <v>211</v>
      </c>
      <c r="F112" s="19" t="s">
        <v>331</v>
      </c>
      <c r="G112" s="20">
        <f t="shared" si="101"/>
        <v>201032026</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14751952+5000000-2000000+20280074</f>
        <v>38032026</v>
      </c>
      <c r="AC112" s="21">
        <f t="shared" si="92"/>
        <v>0.11959205942639209</v>
      </c>
      <c r="AD112" s="20">
        <f t="shared" si="102"/>
        <v>24041834</v>
      </c>
      <c r="AE112" s="20"/>
      <c r="AF112" s="20"/>
      <c r="AG112" s="20"/>
      <c r="AH112" s="20"/>
      <c r="AI112" s="20"/>
      <c r="AJ112" s="20"/>
      <c r="AK112" s="20">
        <f>+'[9]MARZO 2018'!$P$99</f>
        <v>13000000</v>
      </c>
      <c r="AL112" s="20"/>
      <c r="AM112" s="20"/>
      <c r="AN112" s="20"/>
      <c r="AO112" s="20"/>
      <c r="AP112" s="20"/>
      <c r="AQ112" s="20"/>
      <c r="AR112" s="20"/>
      <c r="AS112" s="20"/>
      <c r="AT112" s="20"/>
      <c r="AU112" s="20"/>
      <c r="AV112" s="20"/>
      <c r="AW112" s="20"/>
      <c r="AX112" s="20"/>
      <c r="AY112" s="72">
        <f>+'[2]AGOSTO 2018'!$AF$157</f>
        <v>11041834</v>
      </c>
      <c r="AZ112" s="21">
        <f t="shared" si="76"/>
        <v>0.88040794057360794</v>
      </c>
      <c r="BA112" s="20">
        <f t="shared" si="103"/>
        <v>176990192</v>
      </c>
      <c r="BB112" s="20">
        <f t="shared" si="104"/>
        <v>0</v>
      </c>
      <c r="BC112" s="20">
        <f t="shared" si="104"/>
        <v>0</v>
      </c>
      <c r="BD112" s="20">
        <f t="shared" si="104"/>
        <v>0</v>
      </c>
      <c r="BE112" s="20">
        <f t="shared" si="105"/>
        <v>0</v>
      </c>
      <c r="BF112" s="20">
        <f t="shared" si="105"/>
        <v>0</v>
      </c>
      <c r="BG112" s="20">
        <f t="shared" si="105"/>
        <v>0</v>
      </c>
      <c r="BH112" s="20">
        <f t="shared" si="105"/>
        <v>90000000</v>
      </c>
      <c r="BI112" s="20">
        <f t="shared" si="105"/>
        <v>20000000</v>
      </c>
      <c r="BJ112" s="20">
        <f t="shared" si="105"/>
        <v>20000000</v>
      </c>
      <c r="BK112" s="20">
        <f t="shared" si="105"/>
        <v>20000000</v>
      </c>
      <c r="BL112" s="20">
        <f t="shared" si="105"/>
        <v>0</v>
      </c>
      <c r="BM112" s="20">
        <f t="shared" si="105"/>
        <v>0</v>
      </c>
      <c r="BN112" s="20">
        <f t="shared" si="105"/>
        <v>0</v>
      </c>
      <c r="BO112" s="20">
        <f t="shared" si="105"/>
        <v>0</v>
      </c>
      <c r="BP112" s="20">
        <f t="shared" si="105"/>
        <v>0</v>
      </c>
      <c r="BQ112" s="20">
        <f t="shared" si="105"/>
        <v>0</v>
      </c>
      <c r="BR112" s="20">
        <f t="shared" si="105"/>
        <v>0</v>
      </c>
      <c r="BS112" s="20">
        <f t="shared" si="105"/>
        <v>0</v>
      </c>
      <c r="BT112" s="20">
        <f t="shared" si="105"/>
        <v>0</v>
      </c>
      <c r="BU112" s="20">
        <f t="shared" si="106"/>
        <v>0</v>
      </c>
      <c r="BV112" s="20">
        <f t="shared" si="106"/>
        <v>26990192</v>
      </c>
      <c r="BW112" s="21">
        <f t="shared" si="93"/>
        <v>0.11753663070579611</v>
      </c>
      <c r="BX112" s="20">
        <f t="shared" si="107"/>
        <v>23628627</v>
      </c>
      <c r="BY112" s="20"/>
      <c r="BZ112" s="20"/>
      <c r="CA112" s="20"/>
      <c r="CB112" s="20"/>
      <c r="CC112" s="20"/>
      <c r="CD112" s="20"/>
      <c r="CE112" s="20">
        <f>+'[4]JULIO 2018'!$H$149</f>
        <v>12591397</v>
      </c>
      <c r="CF112" s="20"/>
      <c r="CG112" s="20"/>
      <c r="CH112" s="20"/>
      <c r="CI112" s="20"/>
      <c r="CJ112" s="20"/>
      <c r="CK112" s="20"/>
      <c r="CL112" s="20"/>
      <c r="CM112" s="20"/>
      <c r="CN112" s="20"/>
      <c r="CO112" s="20"/>
      <c r="CP112" s="20"/>
      <c r="CQ112" s="20"/>
      <c r="CR112" s="20"/>
      <c r="CS112" s="20">
        <f>+'[2]AGOSTO 2018'!$H$158+'[2]AGOSTO 2018'!$H$160+'[2]AGOSTO 2018'!$H$165+'[2]AGOSTO 2018'!$H$167+'[2]AGOSTO 2018'!$H$169+'[2]AGOSTO 2018'!$H$171</f>
        <v>11037230</v>
      </c>
      <c r="CT112" s="21">
        <f t="shared" si="65"/>
        <v>0.88246336929420388</v>
      </c>
      <c r="CU112" s="20">
        <f t="shared" si="91"/>
        <v>177403399</v>
      </c>
      <c r="CV112" s="20">
        <f t="shared" si="108"/>
        <v>0</v>
      </c>
      <c r="CW112" s="20">
        <f t="shared" si="108"/>
        <v>0</v>
      </c>
      <c r="CX112" s="20">
        <f t="shared" si="108"/>
        <v>0</v>
      </c>
      <c r="CY112" s="20">
        <f t="shared" si="109"/>
        <v>0</v>
      </c>
      <c r="CZ112" s="20">
        <f t="shared" si="109"/>
        <v>0</v>
      </c>
      <c r="DA112" s="20">
        <f t="shared" si="109"/>
        <v>0</v>
      </c>
      <c r="DB112" s="20">
        <f t="shared" si="109"/>
        <v>90408603</v>
      </c>
      <c r="DC112" s="20">
        <f t="shared" si="109"/>
        <v>20000000</v>
      </c>
      <c r="DD112" s="20">
        <f t="shared" si="109"/>
        <v>20000000</v>
      </c>
      <c r="DE112" s="20">
        <f t="shared" si="109"/>
        <v>20000000</v>
      </c>
      <c r="DF112" s="20">
        <f t="shared" si="109"/>
        <v>0</v>
      </c>
      <c r="DG112" s="20">
        <f t="shared" si="109"/>
        <v>0</v>
      </c>
      <c r="DH112" s="20">
        <f t="shared" si="109"/>
        <v>0</v>
      </c>
      <c r="DI112" s="20">
        <f t="shared" si="109"/>
        <v>0</v>
      </c>
      <c r="DJ112" s="20">
        <f t="shared" si="109"/>
        <v>0</v>
      </c>
      <c r="DK112" s="20">
        <f t="shared" si="109"/>
        <v>0</v>
      </c>
      <c r="DL112" s="20">
        <f t="shared" si="109"/>
        <v>0</v>
      </c>
      <c r="DM112" s="20">
        <f t="shared" si="109"/>
        <v>0</v>
      </c>
      <c r="DN112" s="20">
        <f t="shared" si="109"/>
        <v>0</v>
      </c>
      <c r="DO112" s="20">
        <f t="shared" si="110"/>
        <v>0</v>
      </c>
      <c r="DP112" s="20">
        <f t="shared" si="110"/>
        <v>26994796</v>
      </c>
      <c r="DR112" s="25">
        <f t="shared" si="74"/>
        <v>201032026</v>
      </c>
      <c r="DS112" s="25">
        <f t="shared" si="94"/>
        <v>201032026</v>
      </c>
      <c r="DT112" s="25">
        <f t="shared" si="69"/>
        <v>201032026</v>
      </c>
    </row>
    <row r="113" spans="1:126" ht="54" customHeight="1" x14ac:dyDescent="0.25">
      <c r="A113" s="234"/>
      <c r="B113" s="238"/>
      <c r="C113" s="46" t="s">
        <v>332</v>
      </c>
      <c r="D113" s="17" t="s">
        <v>333</v>
      </c>
      <c r="E113" s="88">
        <v>211</v>
      </c>
      <c r="F113" s="19" t="s">
        <v>334</v>
      </c>
      <c r="G113" s="20">
        <f t="shared" si="101"/>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92"/>
        <v>0.90476190476190477</v>
      </c>
      <c r="AD113" s="20">
        <f t="shared" si="102"/>
        <v>9500000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+'[3]OCTUBRE 2018'!$AF$198</f>
        <v>9500000</v>
      </c>
      <c r="AZ113" s="21">
        <f t="shared" si="76"/>
        <v>9.5238095238095233E-2</v>
      </c>
      <c r="BA113" s="20">
        <f t="shared" si="103"/>
        <v>1000000</v>
      </c>
      <c r="BB113" s="20">
        <f t="shared" si="104"/>
        <v>0</v>
      </c>
      <c r="BC113" s="20">
        <f t="shared" si="104"/>
        <v>0</v>
      </c>
      <c r="BD113" s="20">
        <f t="shared" si="104"/>
        <v>0</v>
      </c>
      <c r="BE113" s="20">
        <f t="shared" si="105"/>
        <v>0</v>
      </c>
      <c r="BF113" s="20">
        <f t="shared" si="105"/>
        <v>0</v>
      </c>
      <c r="BG113" s="20">
        <f t="shared" si="105"/>
        <v>0</v>
      </c>
      <c r="BH113" s="20">
        <f t="shared" si="105"/>
        <v>0</v>
      </c>
      <c r="BI113" s="20">
        <f t="shared" si="105"/>
        <v>0</v>
      </c>
      <c r="BJ113" s="20">
        <f t="shared" si="105"/>
        <v>0</v>
      </c>
      <c r="BK113" s="20">
        <f t="shared" si="105"/>
        <v>0</v>
      </c>
      <c r="BL113" s="20">
        <f t="shared" si="105"/>
        <v>0</v>
      </c>
      <c r="BM113" s="20">
        <f t="shared" si="105"/>
        <v>0</v>
      </c>
      <c r="BN113" s="20">
        <f t="shared" si="105"/>
        <v>0</v>
      </c>
      <c r="BO113" s="20">
        <f t="shared" si="105"/>
        <v>0</v>
      </c>
      <c r="BP113" s="20">
        <f t="shared" si="105"/>
        <v>0</v>
      </c>
      <c r="BQ113" s="20">
        <f t="shared" si="105"/>
        <v>0</v>
      </c>
      <c r="BR113" s="20">
        <f t="shared" si="105"/>
        <v>0</v>
      </c>
      <c r="BS113" s="20">
        <f t="shared" si="105"/>
        <v>0</v>
      </c>
      <c r="BT113" s="20">
        <f t="shared" si="105"/>
        <v>0</v>
      </c>
      <c r="BU113" s="20">
        <f t="shared" si="106"/>
        <v>0</v>
      </c>
      <c r="BV113" s="20">
        <f t="shared" si="106"/>
        <v>1000000</v>
      </c>
      <c r="BW113" s="21">
        <f t="shared" si="93"/>
        <v>0.2857142857142857</v>
      </c>
      <c r="BX113" s="20">
        <f t="shared" si="107"/>
        <v>3000000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+'[2]AGOSTO 2018'!$H$174</f>
        <v>3000000</v>
      </c>
      <c r="CT113" s="21">
        <f t="shared" si="65"/>
        <v>0.7142857142857143</v>
      </c>
      <c r="CU113" s="20">
        <f t="shared" si="91"/>
        <v>7500000</v>
      </c>
      <c r="CV113" s="20">
        <f t="shared" si="108"/>
        <v>0</v>
      </c>
      <c r="CW113" s="20">
        <f t="shared" si="108"/>
        <v>0</v>
      </c>
      <c r="CX113" s="20">
        <f t="shared" si="108"/>
        <v>0</v>
      </c>
      <c r="CY113" s="20">
        <f t="shared" si="109"/>
        <v>0</v>
      </c>
      <c r="CZ113" s="20">
        <f t="shared" si="109"/>
        <v>0</v>
      </c>
      <c r="DA113" s="20">
        <f t="shared" si="109"/>
        <v>0</v>
      </c>
      <c r="DB113" s="20">
        <f t="shared" si="109"/>
        <v>0</v>
      </c>
      <c r="DC113" s="20">
        <f t="shared" si="109"/>
        <v>0</v>
      </c>
      <c r="DD113" s="20">
        <f t="shared" si="109"/>
        <v>0</v>
      </c>
      <c r="DE113" s="20">
        <f t="shared" si="109"/>
        <v>0</v>
      </c>
      <c r="DF113" s="20">
        <f t="shared" si="109"/>
        <v>0</v>
      </c>
      <c r="DG113" s="20">
        <f t="shared" si="109"/>
        <v>0</v>
      </c>
      <c r="DH113" s="20">
        <f t="shared" si="109"/>
        <v>0</v>
      </c>
      <c r="DI113" s="20">
        <f t="shared" si="109"/>
        <v>0</v>
      </c>
      <c r="DJ113" s="20">
        <f t="shared" si="109"/>
        <v>0</v>
      </c>
      <c r="DK113" s="20">
        <f t="shared" si="109"/>
        <v>0</v>
      </c>
      <c r="DL113" s="20">
        <f t="shared" si="109"/>
        <v>0</v>
      </c>
      <c r="DM113" s="20">
        <f t="shared" si="109"/>
        <v>0</v>
      </c>
      <c r="DN113" s="20">
        <f t="shared" si="109"/>
        <v>0</v>
      </c>
      <c r="DO113" s="20">
        <f t="shared" si="110"/>
        <v>0</v>
      </c>
      <c r="DP113" s="20">
        <f t="shared" si="110"/>
        <v>7500000</v>
      </c>
      <c r="DR113" s="25">
        <f t="shared" si="74"/>
        <v>10500000</v>
      </c>
      <c r="DS113" s="25">
        <f t="shared" si="94"/>
        <v>10500000</v>
      </c>
      <c r="DT113" s="25">
        <f t="shared" si="69"/>
        <v>10500000</v>
      </c>
    </row>
    <row r="114" spans="1:126" ht="36.75" customHeight="1" x14ac:dyDescent="0.25">
      <c r="A114" s="234"/>
      <c r="B114" s="238"/>
      <c r="C114" s="46" t="s">
        <v>335</v>
      </c>
      <c r="D114" s="17" t="s">
        <v>336</v>
      </c>
      <c r="E114" s="88">
        <v>211</v>
      </c>
      <c r="F114" s="19" t="s">
        <v>337</v>
      </c>
      <c r="G114" s="20">
        <f t="shared" si="101"/>
        <v>234315524</v>
      </c>
      <c r="H114" s="30"/>
      <c r="I114" s="20"/>
      <c r="J114" s="20">
        <v>1118899</v>
      </c>
      <c r="K114" s="20"/>
      <c r="L114" s="20"/>
      <c r="M114" s="20"/>
      <c r="N114" s="20"/>
      <c r="O114" s="20"/>
      <c r="P114" s="20"/>
      <c r="Q114" s="20"/>
      <c r="R114" s="20"/>
      <c r="S114" s="20"/>
      <c r="T114" s="20"/>
      <c r="U114" s="20"/>
      <c r="V114" s="20"/>
      <c r="W114" s="20"/>
      <c r="X114" s="20"/>
      <c r="Y114" s="20">
        <f>350000000-188079462+68776087</f>
        <v>230696625</v>
      </c>
      <c r="Z114" s="20"/>
      <c r="AA114" s="20"/>
      <c r="AB114" s="20">
        <f>6000000-5000000+1500000</f>
        <v>2500000</v>
      </c>
      <c r="AC114" s="21">
        <f t="shared" si="92"/>
        <v>0.690233072222735</v>
      </c>
      <c r="AD114" s="20">
        <f t="shared" si="102"/>
        <v>161732324</v>
      </c>
      <c r="AE114" s="20"/>
      <c r="AF114" s="20"/>
      <c r="AG114" s="20">
        <f>+'[4]JULIO 2018'!$M$167</f>
        <v>1118899</v>
      </c>
      <c r="AH114" s="20"/>
      <c r="AI114" s="20"/>
      <c r="AJ114" s="20"/>
      <c r="AK114" s="20"/>
      <c r="AL114" s="20"/>
      <c r="AM114" s="20"/>
      <c r="AN114" s="20"/>
      <c r="AO114" s="20"/>
      <c r="AP114" s="20"/>
      <c r="AQ114" s="20"/>
      <c r="AR114" s="20"/>
      <c r="AS114" s="20"/>
      <c r="AT114" s="20"/>
      <c r="AU114" s="20"/>
      <c r="AV114" s="20">
        <f>+'[3]OCTUBRE 2018'!$AA$209</f>
        <v>160613425</v>
      </c>
      <c r="AW114" s="20"/>
      <c r="AX114" s="20"/>
      <c r="AY114" s="20"/>
      <c r="AZ114" s="21">
        <f t="shared" si="76"/>
        <v>0.309766927777265</v>
      </c>
      <c r="BA114" s="20">
        <f t="shared" si="103"/>
        <v>72583200</v>
      </c>
      <c r="BB114" s="20">
        <f t="shared" si="104"/>
        <v>0</v>
      </c>
      <c r="BC114" s="20">
        <f t="shared" si="104"/>
        <v>0</v>
      </c>
      <c r="BD114" s="20">
        <f t="shared" si="104"/>
        <v>0</v>
      </c>
      <c r="BE114" s="20">
        <f t="shared" si="105"/>
        <v>0</v>
      </c>
      <c r="BF114" s="20">
        <f t="shared" si="105"/>
        <v>0</v>
      </c>
      <c r="BG114" s="20">
        <f t="shared" si="105"/>
        <v>0</v>
      </c>
      <c r="BH114" s="20">
        <f t="shared" si="105"/>
        <v>0</v>
      </c>
      <c r="BI114" s="20">
        <f t="shared" si="105"/>
        <v>0</v>
      </c>
      <c r="BJ114" s="20">
        <f t="shared" si="105"/>
        <v>0</v>
      </c>
      <c r="BK114" s="20">
        <f t="shared" si="105"/>
        <v>0</v>
      </c>
      <c r="BL114" s="20">
        <f t="shared" si="105"/>
        <v>0</v>
      </c>
      <c r="BM114" s="20">
        <f t="shared" si="105"/>
        <v>0</v>
      </c>
      <c r="BN114" s="20">
        <f t="shared" si="105"/>
        <v>0</v>
      </c>
      <c r="BO114" s="20">
        <f t="shared" si="105"/>
        <v>0</v>
      </c>
      <c r="BP114" s="20">
        <f t="shared" si="105"/>
        <v>0</v>
      </c>
      <c r="BQ114" s="20">
        <f t="shared" si="105"/>
        <v>0</v>
      </c>
      <c r="BR114" s="20">
        <f t="shared" si="105"/>
        <v>0</v>
      </c>
      <c r="BS114" s="20">
        <f t="shared" si="105"/>
        <v>70083200</v>
      </c>
      <c r="BT114" s="20">
        <f t="shared" si="105"/>
        <v>0</v>
      </c>
      <c r="BU114" s="20">
        <f t="shared" si="106"/>
        <v>0</v>
      </c>
      <c r="BV114" s="20">
        <f t="shared" si="106"/>
        <v>2500000</v>
      </c>
      <c r="BW114" s="21">
        <f t="shared" si="93"/>
        <v>0.690233072222735</v>
      </c>
      <c r="BX114" s="20">
        <f t="shared" si="107"/>
        <v>161732324</v>
      </c>
      <c r="BY114" s="20"/>
      <c r="BZ114" s="20"/>
      <c r="CA114" s="20">
        <f>+'[2]AGOSTO 2018'!$H$191</f>
        <v>1118899</v>
      </c>
      <c r="CB114" s="20"/>
      <c r="CC114" s="20"/>
      <c r="CD114" s="20"/>
      <c r="CE114" s="20"/>
      <c r="CF114" s="20"/>
      <c r="CG114" s="20"/>
      <c r="CH114" s="20"/>
      <c r="CI114" s="20"/>
      <c r="CJ114" s="20"/>
      <c r="CK114" s="20"/>
      <c r="CL114" s="20"/>
      <c r="CM114" s="20"/>
      <c r="CN114" s="20"/>
      <c r="CO114" s="20"/>
      <c r="CP114" s="20">
        <f>+'[2]AGOSTO 2018'!$H$185+'[2]AGOSTO 2018'!$H$187+'[2]AGOSTO 2018'!$H$189</f>
        <v>160613425</v>
      </c>
      <c r="CQ114" s="20"/>
      <c r="CR114" s="20"/>
      <c r="CS114" s="20"/>
      <c r="CT114" s="21">
        <f t="shared" si="65"/>
        <v>0.309766927777265</v>
      </c>
      <c r="CU114" s="20">
        <f t="shared" si="91"/>
        <v>72583200</v>
      </c>
      <c r="CV114" s="20">
        <f t="shared" si="108"/>
        <v>0</v>
      </c>
      <c r="CW114" s="20">
        <f t="shared" si="108"/>
        <v>0</v>
      </c>
      <c r="CX114" s="20">
        <f t="shared" si="108"/>
        <v>0</v>
      </c>
      <c r="CY114" s="20">
        <f t="shared" si="109"/>
        <v>0</v>
      </c>
      <c r="CZ114" s="20">
        <f t="shared" si="109"/>
        <v>0</v>
      </c>
      <c r="DA114" s="20">
        <f t="shared" si="109"/>
        <v>0</v>
      </c>
      <c r="DB114" s="20">
        <f t="shared" si="109"/>
        <v>0</v>
      </c>
      <c r="DC114" s="20">
        <f t="shared" si="109"/>
        <v>0</v>
      </c>
      <c r="DD114" s="20">
        <f t="shared" si="109"/>
        <v>0</v>
      </c>
      <c r="DE114" s="20">
        <f t="shared" si="109"/>
        <v>0</v>
      </c>
      <c r="DF114" s="20">
        <f t="shared" si="109"/>
        <v>0</v>
      </c>
      <c r="DG114" s="20">
        <f t="shared" si="109"/>
        <v>0</v>
      </c>
      <c r="DH114" s="20">
        <f t="shared" si="109"/>
        <v>0</v>
      </c>
      <c r="DI114" s="20">
        <f t="shared" si="109"/>
        <v>0</v>
      </c>
      <c r="DJ114" s="20">
        <f t="shared" si="109"/>
        <v>0</v>
      </c>
      <c r="DK114" s="20">
        <f t="shared" si="109"/>
        <v>0</v>
      </c>
      <c r="DL114" s="20">
        <f t="shared" si="109"/>
        <v>0</v>
      </c>
      <c r="DM114" s="20">
        <f t="shared" si="109"/>
        <v>70083200</v>
      </c>
      <c r="DN114" s="20">
        <f t="shared" si="109"/>
        <v>0</v>
      </c>
      <c r="DO114" s="20">
        <f t="shared" si="110"/>
        <v>0</v>
      </c>
      <c r="DP114" s="20">
        <f t="shared" si="110"/>
        <v>2500000</v>
      </c>
      <c r="DR114" s="25">
        <f t="shared" si="74"/>
        <v>234315524</v>
      </c>
      <c r="DS114" s="25">
        <f t="shared" si="94"/>
        <v>234315524</v>
      </c>
      <c r="DT114" s="25">
        <f t="shared" si="69"/>
        <v>234315524</v>
      </c>
    </row>
    <row r="115" spans="1:126" ht="24" customHeight="1" x14ac:dyDescent="0.25">
      <c r="A115" s="234"/>
      <c r="B115" s="238"/>
      <c r="C115" s="46" t="s">
        <v>338</v>
      </c>
      <c r="D115" s="17" t="s">
        <v>339</v>
      </c>
      <c r="E115" s="88">
        <v>211</v>
      </c>
      <c r="F115" s="19" t="s">
        <v>340</v>
      </c>
      <c r="G115" s="20">
        <f t="shared" si="101"/>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92"/>
        <v>1</v>
      </c>
      <c r="AD115" s="20">
        <f t="shared" si="102"/>
        <v>538079462</v>
      </c>
      <c r="AE115" s="20"/>
      <c r="AF115" s="20">
        <f>+'[8]ENERO 2018'!$K$111</f>
        <v>350000000</v>
      </c>
      <c r="AG115" s="20"/>
      <c r="AH115" s="20"/>
      <c r="AI115" s="20"/>
      <c r="AJ115" s="20"/>
      <c r="AK115" s="20"/>
      <c r="AL115" s="20"/>
      <c r="AM115" s="20"/>
      <c r="AN115" s="20"/>
      <c r="AO115" s="20"/>
      <c r="AP115" s="20"/>
      <c r="AQ115" s="20"/>
      <c r="AR115" s="20"/>
      <c r="AS115" s="20"/>
      <c r="AT115" s="20"/>
      <c r="AU115" s="20"/>
      <c r="AV115" s="20">
        <f>+'[4]JULIO 2018'!$AA$177</f>
        <v>188079462</v>
      </c>
      <c r="AW115" s="20"/>
      <c r="AX115" s="20"/>
      <c r="AY115" s="20"/>
      <c r="AZ115" s="21">
        <f t="shared" si="76"/>
        <v>0</v>
      </c>
      <c r="BA115" s="20">
        <f t="shared" si="103"/>
        <v>0</v>
      </c>
      <c r="BB115" s="20">
        <f t="shared" si="104"/>
        <v>0</v>
      </c>
      <c r="BC115" s="20">
        <f t="shared" si="104"/>
        <v>0</v>
      </c>
      <c r="BD115" s="20">
        <f t="shared" si="104"/>
        <v>0</v>
      </c>
      <c r="BE115" s="20">
        <f t="shared" si="105"/>
        <v>0</v>
      </c>
      <c r="BF115" s="20">
        <f t="shared" si="105"/>
        <v>0</v>
      </c>
      <c r="BG115" s="20">
        <f t="shared" si="105"/>
        <v>0</v>
      </c>
      <c r="BH115" s="20">
        <f t="shared" si="105"/>
        <v>0</v>
      </c>
      <c r="BI115" s="20">
        <f t="shared" si="105"/>
        <v>0</v>
      </c>
      <c r="BJ115" s="20">
        <f t="shared" si="105"/>
        <v>0</v>
      </c>
      <c r="BK115" s="20">
        <f t="shared" si="105"/>
        <v>0</v>
      </c>
      <c r="BL115" s="20">
        <f t="shared" si="105"/>
        <v>0</v>
      </c>
      <c r="BM115" s="20">
        <f t="shared" si="105"/>
        <v>0</v>
      </c>
      <c r="BN115" s="20">
        <f t="shared" si="105"/>
        <v>0</v>
      </c>
      <c r="BO115" s="20">
        <f t="shared" si="105"/>
        <v>0</v>
      </c>
      <c r="BP115" s="20">
        <f t="shared" si="105"/>
        <v>0</v>
      </c>
      <c r="BQ115" s="20">
        <f t="shared" si="105"/>
        <v>0</v>
      </c>
      <c r="BR115" s="20">
        <f t="shared" si="105"/>
        <v>0</v>
      </c>
      <c r="BS115" s="20">
        <f t="shared" si="105"/>
        <v>0</v>
      </c>
      <c r="BT115" s="20">
        <f t="shared" si="105"/>
        <v>0</v>
      </c>
      <c r="BU115" s="20">
        <f t="shared" si="106"/>
        <v>0</v>
      </c>
      <c r="BV115" s="20">
        <f t="shared" si="106"/>
        <v>0</v>
      </c>
      <c r="BW115" s="21">
        <f t="shared" si="93"/>
        <v>0.99775620315350377</v>
      </c>
      <c r="BX115" s="20">
        <f t="shared" si="107"/>
        <v>536872121</v>
      </c>
      <c r="BY115" s="20"/>
      <c r="BZ115" s="20">
        <f>+'[4]JULIO 2018'!$H$178</f>
        <v>349978087</v>
      </c>
      <c r="CA115" s="20"/>
      <c r="CB115" s="20"/>
      <c r="CC115" s="20"/>
      <c r="CD115" s="20"/>
      <c r="CE115" s="20"/>
      <c r="CF115" s="20"/>
      <c r="CG115" s="20"/>
      <c r="CH115" s="20"/>
      <c r="CI115" s="20"/>
      <c r="CJ115" s="20"/>
      <c r="CK115" s="20"/>
      <c r="CL115" s="20"/>
      <c r="CM115" s="20"/>
      <c r="CN115" s="20"/>
      <c r="CO115" s="20"/>
      <c r="CP115" s="20">
        <f>+'[4]JULIO 2018'!$H$205</f>
        <v>186894034</v>
      </c>
      <c r="CQ115" s="20"/>
      <c r="CR115" s="20"/>
      <c r="CS115" s="20"/>
      <c r="CT115" s="21">
        <f t="shared" si="65"/>
        <v>2.2437968464962266E-3</v>
      </c>
      <c r="CU115" s="20">
        <f t="shared" si="91"/>
        <v>1207341</v>
      </c>
      <c r="CV115" s="20">
        <f t="shared" si="108"/>
        <v>0</v>
      </c>
      <c r="CW115" s="20">
        <f t="shared" si="108"/>
        <v>21913</v>
      </c>
      <c r="CX115" s="20">
        <f t="shared" si="108"/>
        <v>0</v>
      </c>
      <c r="CY115" s="20">
        <f t="shared" si="109"/>
        <v>0</v>
      </c>
      <c r="CZ115" s="20">
        <f t="shared" si="109"/>
        <v>0</v>
      </c>
      <c r="DA115" s="20">
        <f t="shared" si="109"/>
        <v>0</v>
      </c>
      <c r="DB115" s="20">
        <f t="shared" si="109"/>
        <v>0</v>
      </c>
      <c r="DC115" s="20">
        <f t="shared" si="109"/>
        <v>0</v>
      </c>
      <c r="DD115" s="20">
        <f t="shared" si="109"/>
        <v>0</v>
      </c>
      <c r="DE115" s="20">
        <f t="shared" si="109"/>
        <v>0</v>
      </c>
      <c r="DF115" s="20">
        <f t="shared" si="109"/>
        <v>0</v>
      </c>
      <c r="DG115" s="20">
        <f t="shared" si="109"/>
        <v>0</v>
      </c>
      <c r="DH115" s="20">
        <f t="shared" si="109"/>
        <v>0</v>
      </c>
      <c r="DI115" s="20">
        <f t="shared" si="109"/>
        <v>0</v>
      </c>
      <c r="DJ115" s="20">
        <f t="shared" si="109"/>
        <v>0</v>
      </c>
      <c r="DK115" s="20">
        <f t="shared" si="109"/>
        <v>0</v>
      </c>
      <c r="DL115" s="20">
        <f t="shared" si="109"/>
        <v>0</v>
      </c>
      <c r="DM115" s="20">
        <f t="shared" si="109"/>
        <v>1185428</v>
      </c>
      <c r="DN115" s="20">
        <f t="shared" si="109"/>
        <v>0</v>
      </c>
      <c r="DO115" s="20">
        <f t="shared" si="110"/>
        <v>0</v>
      </c>
      <c r="DP115" s="20">
        <f t="shared" si="110"/>
        <v>0</v>
      </c>
      <c r="DR115" s="25">
        <f t="shared" si="74"/>
        <v>538079462</v>
      </c>
      <c r="DS115" s="25">
        <f t="shared" si="94"/>
        <v>538079462</v>
      </c>
      <c r="DT115" s="25">
        <f t="shared" si="69"/>
        <v>538079462</v>
      </c>
    </row>
    <row r="116" spans="1:126" ht="32.25" customHeight="1" x14ac:dyDescent="0.25">
      <c r="A116" s="234" t="s">
        <v>308</v>
      </c>
      <c r="B116" s="239" t="s">
        <v>341</v>
      </c>
      <c r="C116" s="46" t="s">
        <v>342</v>
      </c>
      <c r="D116" s="17" t="s">
        <v>343</v>
      </c>
      <c r="E116" s="88">
        <v>510</v>
      </c>
      <c r="F116" s="19" t="s">
        <v>344</v>
      </c>
      <c r="G116" s="20">
        <f t="shared" si="101"/>
        <v>90532420</v>
      </c>
      <c r="H116" s="20"/>
      <c r="I116" s="20">
        <f>60000000+2190823+2865627</f>
        <v>65056450</v>
      </c>
      <c r="J116" s="20"/>
      <c r="K116" s="20"/>
      <c r="L116" s="20"/>
      <c r="M116" s="20"/>
      <c r="N116" s="20"/>
      <c r="O116" s="20"/>
      <c r="P116" s="20"/>
      <c r="Q116" s="20"/>
      <c r="R116" s="20"/>
      <c r="S116" s="20"/>
      <c r="T116" s="20"/>
      <c r="U116" s="20"/>
      <c r="V116" s="20"/>
      <c r="W116" s="20"/>
      <c r="X116" s="20"/>
      <c r="Y116" s="20">
        <v>9397831</v>
      </c>
      <c r="Z116" s="20">
        <v>16078139</v>
      </c>
      <c r="AA116" s="20"/>
      <c r="AB116" s="20"/>
      <c r="AC116" s="21">
        <f t="shared" si="92"/>
        <v>1</v>
      </c>
      <c r="AD116" s="20">
        <f t="shared" si="102"/>
        <v>90532420</v>
      </c>
      <c r="AE116" s="20"/>
      <c r="AF116" s="20">
        <f>+'[2]AGOSTO 2018'!$K$2448</f>
        <v>65056450</v>
      </c>
      <c r="AG116" s="20"/>
      <c r="AH116" s="20"/>
      <c r="AI116" s="20"/>
      <c r="AJ116" s="20"/>
      <c r="AK116" s="20"/>
      <c r="AL116" s="20"/>
      <c r="AM116" s="20"/>
      <c r="AN116" s="20"/>
      <c r="AO116" s="20"/>
      <c r="AP116" s="20"/>
      <c r="AQ116" s="20"/>
      <c r="AR116" s="20"/>
      <c r="AS116" s="20"/>
      <c r="AT116" s="20"/>
      <c r="AU116" s="20"/>
      <c r="AV116" s="20">
        <f>+'[3]OCTUBRE 2018'!$AA$2995</f>
        <v>9397831</v>
      </c>
      <c r="AW116" s="20">
        <f>+'[3]OCTUBRE 2018'!$AB$2995</f>
        <v>16078139</v>
      </c>
      <c r="AX116" s="20"/>
      <c r="AY116" s="20"/>
      <c r="AZ116" s="21">
        <f t="shared" si="76"/>
        <v>0</v>
      </c>
      <c r="BA116" s="20">
        <f t="shared" si="103"/>
        <v>0</v>
      </c>
      <c r="BB116" s="20">
        <f t="shared" si="104"/>
        <v>0</v>
      </c>
      <c r="BC116" s="20">
        <f t="shared" si="104"/>
        <v>0</v>
      </c>
      <c r="BD116" s="20">
        <f t="shared" si="104"/>
        <v>0</v>
      </c>
      <c r="BE116" s="20">
        <f t="shared" si="105"/>
        <v>0</v>
      </c>
      <c r="BF116" s="20">
        <f t="shared" si="105"/>
        <v>0</v>
      </c>
      <c r="BG116" s="20">
        <f t="shared" si="105"/>
        <v>0</v>
      </c>
      <c r="BH116" s="20">
        <f t="shared" si="105"/>
        <v>0</v>
      </c>
      <c r="BI116" s="20">
        <f t="shared" si="105"/>
        <v>0</v>
      </c>
      <c r="BJ116" s="20">
        <f t="shared" si="105"/>
        <v>0</v>
      </c>
      <c r="BK116" s="20">
        <f t="shared" si="105"/>
        <v>0</v>
      </c>
      <c r="BL116" s="20">
        <f t="shared" si="105"/>
        <v>0</v>
      </c>
      <c r="BM116" s="20">
        <f t="shared" si="105"/>
        <v>0</v>
      </c>
      <c r="BN116" s="20">
        <f t="shared" si="105"/>
        <v>0</v>
      </c>
      <c r="BO116" s="20">
        <f t="shared" si="105"/>
        <v>0</v>
      </c>
      <c r="BP116" s="20">
        <f t="shared" si="105"/>
        <v>0</v>
      </c>
      <c r="BQ116" s="20">
        <f t="shared" si="105"/>
        <v>0</v>
      </c>
      <c r="BR116" s="20">
        <f t="shared" si="105"/>
        <v>0</v>
      </c>
      <c r="BS116" s="20">
        <f t="shared" si="105"/>
        <v>0</v>
      </c>
      <c r="BT116" s="20">
        <f t="shared" si="105"/>
        <v>0</v>
      </c>
      <c r="BU116" s="20">
        <f t="shared" si="106"/>
        <v>0</v>
      </c>
      <c r="BV116" s="20">
        <f t="shared" si="106"/>
        <v>0</v>
      </c>
      <c r="BW116" s="21">
        <f t="shared" si="93"/>
        <v>0.89499419103123501</v>
      </c>
      <c r="BX116" s="20">
        <f t="shared" si="107"/>
        <v>81025990</v>
      </c>
      <c r="BY116" s="20"/>
      <c r="BZ116" s="20">
        <f>+'[2]AGOSTO 2018'!$H$2449+'[2]AGOSTO 2018'!$H$2456+'[2]AGOSTO 2018'!$H$2458</f>
        <v>65056450</v>
      </c>
      <c r="CA116" s="20"/>
      <c r="CB116" s="20"/>
      <c r="CC116" s="20"/>
      <c r="CD116" s="20"/>
      <c r="CE116" s="20"/>
      <c r="CF116" s="20"/>
      <c r="CG116" s="20"/>
      <c r="CH116" s="20"/>
      <c r="CI116" s="20"/>
      <c r="CJ116" s="20"/>
      <c r="CK116" s="20"/>
      <c r="CL116" s="20"/>
      <c r="CM116" s="20"/>
      <c r="CN116" s="20"/>
      <c r="CO116" s="20"/>
      <c r="CP116" s="20"/>
      <c r="CQ116" s="20">
        <f>+'[6]SEPTIEMBRE 2018'!$H$2642</f>
        <v>15969540</v>
      </c>
      <c r="CR116" s="20"/>
      <c r="CS116" s="20"/>
      <c r="CT116" s="21">
        <f t="shared" si="65"/>
        <v>0.10500580896876499</v>
      </c>
      <c r="CU116" s="20">
        <f t="shared" si="91"/>
        <v>9506430</v>
      </c>
      <c r="CV116" s="20">
        <f t="shared" si="108"/>
        <v>0</v>
      </c>
      <c r="CW116" s="20">
        <f t="shared" si="108"/>
        <v>0</v>
      </c>
      <c r="CX116" s="20">
        <f t="shared" si="108"/>
        <v>0</v>
      </c>
      <c r="CY116" s="20">
        <f t="shared" si="109"/>
        <v>0</v>
      </c>
      <c r="CZ116" s="20">
        <f t="shared" si="109"/>
        <v>0</v>
      </c>
      <c r="DA116" s="20">
        <f t="shared" si="109"/>
        <v>0</v>
      </c>
      <c r="DB116" s="20">
        <f t="shared" si="109"/>
        <v>0</v>
      </c>
      <c r="DC116" s="20">
        <f t="shared" si="109"/>
        <v>0</v>
      </c>
      <c r="DD116" s="20">
        <f t="shared" si="109"/>
        <v>0</v>
      </c>
      <c r="DE116" s="20">
        <f t="shared" si="109"/>
        <v>0</v>
      </c>
      <c r="DF116" s="20">
        <f t="shared" si="109"/>
        <v>0</v>
      </c>
      <c r="DG116" s="20">
        <f t="shared" si="109"/>
        <v>0</v>
      </c>
      <c r="DH116" s="20">
        <f t="shared" si="109"/>
        <v>0</v>
      </c>
      <c r="DI116" s="20">
        <f t="shared" si="109"/>
        <v>0</v>
      </c>
      <c r="DJ116" s="20">
        <f t="shared" si="109"/>
        <v>0</v>
      </c>
      <c r="DK116" s="20">
        <f t="shared" si="109"/>
        <v>0</v>
      </c>
      <c r="DL116" s="20">
        <f t="shared" si="109"/>
        <v>0</v>
      </c>
      <c r="DM116" s="20">
        <f t="shared" si="109"/>
        <v>9397831</v>
      </c>
      <c r="DN116" s="20">
        <f t="shared" si="109"/>
        <v>108599</v>
      </c>
      <c r="DO116" s="20">
        <f t="shared" si="110"/>
        <v>0</v>
      </c>
      <c r="DP116" s="20">
        <f t="shared" si="110"/>
        <v>0</v>
      </c>
      <c r="DR116" s="25">
        <f t="shared" si="74"/>
        <v>90532420</v>
      </c>
      <c r="DS116" s="25">
        <f t="shared" si="94"/>
        <v>90532420</v>
      </c>
      <c r="DT116" s="25">
        <f t="shared" si="69"/>
        <v>90532420</v>
      </c>
    </row>
    <row r="117" spans="1:126" ht="45" customHeight="1" x14ac:dyDescent="0.25">
      <c r="A117" s="234"/>
      <c r="B117" s="248"/>
      <c r="C117" s="46" t="s">
        <v>345</v>
      </c>
      <c r="D117" s="17" t="s">
        <v>346</v>
      </c>
      <c r="E117" s="88">
        <v>510</v>
      </c>
      <c r="F117" s="19" t="s">
        <v>344</v>
      </c>
      <c r="G117" s="20">
        <f t="shared" si="101"/>
        <v>116528807</v>
      </c>
      <c r="H117" s="20"/>
      <c r="I117" s="20">
        <f>75397803+6572469</f>
        <v>81970272</v>
      </c>
      <c r="J117" s="20"/>
      <c r="K117" s="20"/>
      <c r="L117" s="20"/>
      <c r="M117" s="20"/>
      <c r="N117" s="20"/>
      <c r="O117" s="20"/>
      <c r="P117" s="20"/>
      <c r="Q117" s="20"/>
      <c r="R117" s="20"/>
      <c r="S117" s="20"/>
      <c r="T117" s="20"/>
      <c r="U117" s="20"/>
      <c r="V117" s="20"/>
      <c r="W117" s="20"/>
      <c r="X117" s="20"/>
      <c r="Y117" s="20">
        <v>9397831</v>
      </c>
      <c r="Z117" s="20">
        <v>25160704</v>
      </c>
      <c r="AA117" s="20"/>
      <c r="AB117" s="20"/>
      <c r="AC117" s="21">
        <f t="shared" si="92"/>
        <v>0.99711150393910752</v>
      </c>
      <c r="AD117" s="20">
        <f t="shared" si="102"/>
        <v>116192214</v>
      </c>
      <c r="AE117" s="20"/>
      <c r="AF117" s="20">
        <f>+'[4]JULIO 2018'!$K$2160</f>
        <v>81633679</v>
      </c>
      <c r="AG117" s="20"/>
      <c r="AH117" s="20"/>
      <c r="AI117" s="20"/>
      <c r="AJ117" s="20"/>
      <c r="AK117" s="20"/>
      <c r="AL117" s="20"/>
      <c r="AM117" s="20"/>
      <c r="AN117" s="20"/>
      <c r="AO117" s="20"/>
      <c r="AP117" s="20"/>
      <c r="AQ117" s="20"/>
      <c r="AR117" s="20"/>
      <c r="AS117" s="20"/>
      <c r="AT117" s="20"/>
      <c r="AU117" s="20"/>
      <c r="AV117" s="20">
        <f>+'[3]OCTUBRE 2018'!$AA$3019</f>
        <v>9397831</v>
      </c>
      <c r="AW117" s="20">
        <f>+'[2]AGOSTO 2018'!$AB$2466</f>
        <v>25160704</v>
      </c>
      <c r="AX117" s="20"/>
      <c r="AY117" s="20"/>
      <c r="AZ117" s="21">
        <f t="shared" si="76"/>
        <v>2.8884960608924759E-3</v>
      </c>
      <c r="BA117" s="20">
        <f t="shared" si="103"/>
        <v>336593</v>
      </c>
      <c r="BB117" s="20">
        <f t="shared" si="104"/>
        <v>0</v>
      </c>
      <c r="BC117" s="20">
        <f t="shared" si="104"/>
        <v>336593</v>
      </c>
      <c r="BD117" s="20">
        <f t="shared" si="104"/>
        <v>0</v>
      </c>
      <c r="BE117" s="20">
        <f t="shared" si="105"/>
        <v>0</v>
      </c>
      <c r="BF117" s="20">
        <f t="shared" si="105"/>
        <v>0</v>
      </c>
      <c r="BG117" s="20">
        <f t="shared" si="105"/>
        <v>0</v>
      </c>
      <c r="BH117" s="20">
        <f t="shared" si="105"/>
        <v>0</v>
      </c>
      <c r="BI117" s="20">
        <f t="shared" si="105"/>
        <v>0</v>
      </c>
      <c r="BJ117" s="20">
        <f t="shared" si="105"/>
        <v>0</v>
      </c>
      <c r="BK117" s="20">
        <f t="shared" si="105"/>
        <v>0</v>
      </c>
      <c r="BL117" s="20">
        <f t="shared" si="105"/>
        <v>0</v>
      </c>
      <c r="BM117" s="20">
        <f t="shared" si="105"/>
        <v>0</v>
      </c>
      <c r="BN117" s="20">
        <f t="shared" si="105"/>
        <v>0</v>
      </c>
      <c r="BO117" s="20">
        <f t="shared" si="105"/>
        <v>0</v>
      </c>
      <c r="BP117" s="20">
        <f t="shared" si="105"/>
        <v>0</v>
      </c>
      <c r="BQ117" s="20">
        <f t="shared" si="105"/>
        <v>0</v>
      </c>
      <c r="BR117" s="20">
        <f t="shared" si="105"/>
        <v>0</v>
      </c>
      <c r="BS117" s="20">
        <f t="shared" si="105"/>
        <v>0</v>
      </c>
      <c r="BT117" s="20">
        <f t="shared" si="105"/>
        <v>0</v>
      </c>
      <c r="BU117" s="20">
        <f t="shared" si="106"/>
        <v>0</v>
      </c>
      <c r="BV117" s="20">
        <f t="shared" si="106"/>
        <v>0</v>
      </c>
      <c r="BW117" s="21">
        <f t="shared" si="93"/>
        <v>0.91623024167749356</v>
      </c>
      <c r="BX117" s="20">
        <f t="shared" si="107"/>
        <v>106767217</v>
      </c>
      <c r="BY117" s="20"/>
      <c r="BZ117" s="20">
        <f>+'[2]AGOSTO 2018'!$H$2467+'[2]AGOSTO 2018'!$H$2475+'[2]AGOSTO 2018'!$H$2479</f>
        <v>81633679</v>
      </c>
      <c r="CA117" s="20"/>
      <c r="CB117" s="20"/>
      <c r="CC117" s="20"/>
      <c r="CD117" s="20"/>
      <c r="CE117" s="20"/>
      <c r="CF117" s="20"/>
      <c r="CG117" s="20"/>
      <c r="CH117" s="20"/>
      <c r="CI117" s="20"/>
      <c r="CJ117" s="20"/>
      <c r="CK117" s="20"/>
      <c r="CL117" s="20"/>
      <c r="CM117" s="20"/>
      <c r="CN117" s="20"/>
      <c r="CO117" s="20"/>
      <c r="CP117" s="20"/>
      <c r="CQ117" s="20">
        <f>+'[3]OCTUBRE 2018'!$H$3034</f>
        <v>25133538</v>
      </c>
      <c r="CR117" s="20"/>
      <c r="CS117" s="20"/>
      <c r="CT117" s="21">
        <f t="shared" si="65"/>
        <v>8.3769758322506438E-2</v>
      </c>
      <c r="CU117" s="20">
        <f t="shared" si="91"/>
        <v>9761590</v>
      </c>
      <c r="CV117" s="20">
        <f t="shared" si="108"/>
        <v>0</v>
      </c>
      <c r="CW117" s="20">
        <f t="shared" si="108"/>
        <v>336593</v>
      </c>
      <c r="CX117" s="20">
        <f t="shared" si="108"/>
        <v>0</v>
      </c>
      <c r="CY117" s="20">
        <f t="shared" si="109"/>
        <v>0</v>
      </c>
      <c r="CZ117" s="20">
        <f t="shared" si="109"/>
        <v>0</v>
      </c>
      <c r="DA117" s="20">
        <f t="shared" si="109"/>
        <v>0</v>
      </c>
      <c r="DB117" s="20">
        <f t="shared" si="109"/>
        <v>0</v>
      </c>
      <c r="DC117" s="20">
        <f t="shared" si="109"/>
        <v>0</v>
      </c>
      <c r="DD117" s="20">
        <f t="shared" si="109"/>
        <v>0</v>
      </c>
      <c r="DE117" s="20">
        <f t="shared" si="109"/>
        <v>0</v>
      </c>
      <c r="DF117" s="20">
        <f t="shared" si="109"/>
        <v>0</v>
      </c>
      <c r="DG117" s="20">
        <f t="shared" si="109"/>
        <v>0</v>
      </c>
      <c r="DH117" s="20">
        <f t="shared" si="109"/>
        <v>0</v>
      </c>
      <c r="DI117" s="20">
        <f t="shared" si="109"/>
        <v>0</v>
      </c>
      <c r="DJ117" s="20">
        <f t="shared" si="109"/>
        <v>0</v>
      </c>
      <c r="DK117" s="20">
        <f t="shared" si="109"/>
        <v>0</v>
      </c>
      <c r="DL117" s="20">
        <f t="shared" si="109"/>
        <v>0</v>
      </c>
      <c r="DM117" s="20">
        <f t="shared" si="109"/>
        <v>9397831</v>
      </c>
      <c r="DN117" s="20">
        <f t="shared" si="109"/>
        <v>27166</v>
      </c>
      <c r="DO117" s="20">
        <f t="shared" si="110"/>
        <v>0</v>
      </c>
      <c r="DP117" s="20">
        <f t="shared" si="110"/>
        <v>0</v>
      </c>
      <c r="DR117" s="25">
        <f t="shared" si="74"/>
        <v>116528807</v>
      </c>
      <c r="DS117" s="25">
        <f t="shared" si="94"/>
        <v>116528807</v>
      </c>
      <c r="DT117" s="25">
        <f t="shared" si="69"/>
        <v>116528807</v>
      </c>
    </row>
    <row r="118" spans="1:126" ht="32.25" customHeight="1" x14ac:dyDescent="0.25">
      <c r="A118" s="234"/>
      <c r="B118" s="248"/>
      <c r="C118" s="46" t="s">
        <v>347</v>
      </c>
      <c r="D118" s="17" t="s">
        <v>348</v>
      </c>
      <c r="E118" s="88">
        <v>510</v>
      </c>
      <c r="F118" s="19" t="s">
        <v>344</v>
      </c>
      <c r="G118" s="20">
        <f t="shared" si="101"/>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92"/>
        <v>0.83272877182767668</v>
      </c>
      <c r="AD118" s="20">
        <f t="shared" si="102"/>
        <v>6970840</v>
      </c>
      <c r="AE118" s="20"/>
      <c r="AF118" s="20">
        <f>+'[3]OCTUBRE 2018'!$K$3049</f>
        <v>6970840</v>
      </c>
      <c r="AG118" s="20"/>
      <c r="AH118" s="20"/>
      <c r="AI118" s="20"/>
      <c r="AJ118" s="20"/>
      <c r="AK118" s="20"/>
      <c r="AL118" s="20"/>
      <c r="AM118" s="20"/>
      <c r="AN118" s="20"/>
      <c r="AO118" s="20"/>
      <c r="AP118" s="20"/>
      <c r="AQ118" s="20"/>
      <c r="AR118" s="20"/>
      <c r="AS118" s="20"/>
      <c r="AT118" s="20"/>
      <c r="AU118" s="20"/>
      <c r="AV118" s="20"/>
      <c r="AW118" s="20"/>
      <c r="AX118" s="20"/>
      <c r="AY118" s="20"/>
      <c r="AZ118" s="21">
        <f t="shared" si="76"/>
        <v>0.16727122817232332</v>
      </c>
      <c r="BA118" s="20">
        <f t="shared" si="103"/>
        <v>1400241</v>
      </c>
      <c r="BB118" s="20">
        <f t="shared" si="104"/>
        <v>0</v>
      </c>
      <c r="BC118" s="20">
        <f t="shared" si="104"/>
        <v>1400241</v>
      </c>
      <c r="BD118" s="20">
        <f t="shared" si="104"/>
        <v>0</v>
      </c>
      <c r="BE118" s="20">
        <f t="shared" si="105"/>
        <v>0</v>
      </c>
      <c r="BF118" s="20">
        <f t="shared" si="105"/>
        <v>0</v>
      </c>
      <c r="BG118" s="20">
        <f t="shared" si="105"/>
        <v>0</v>
      </c>
      <c r="BH118" s="20">
        <f t="shared" si="105"/>
        <v>0</v>
      </c>
      <c r="BI118" s="20">
        <f t="shared" si="105"/>
        <v>0</v>
      </c>
      <c r="BJ118" s="20">
        <f t="shared" si="105"/>
        <v>0</v>
      </c>
      <c r="BK118" s="20">
        <f t="shared" si="105"/>
        <v>0</v>
      </c>
      <c r="BL118" s="20">
        <f t="shared" si="105"/>
        <v>0</v>
      </c>
      <c r="BM118" s="20">
        <f t="shared" si="105"/>
        <v>0</v>
      </c>
      <c r="BN118" s="20">
        <f t="shared" si="105"/>
        <v>0</v>
      </c>
      <c r="BO118" s="20">
        <f t="shared" si="105"/>
        <v>0</v>
      </c>
      <c r="BP118" s="20">
        <f t="shared" si="105"/>
        <v>0</v>
      </c>
      <c r="BQ118" s="20">
        <f t="shared" si="105"/>
        <v>0</v>
      </c>
      <c r="BR118" s="20">
        <f t="shared" si="105"/>
        <v>0</v>
      </c>
      <c r="BS118" s="20">
        <f t="shared" si="105"/>
        <v>0</v>
      </c>
      <c r="BT118" s="20">
        <f t="shared" si="105"/>
        <v>0</v>
      </c>
      <c r="BU118" s="20">
        <f t="shared" si="106"/>
        <v>0</v>
      </c>
      <c r="BV118" s="20">
        <f t="shared" si="106"/>
        <v>0</v>
      </c>
      <c r="BW118" s="21">
        <f t="shared" si="93"/>
        <v>0</v>
      </c>
      <c r="BX118" s="20">
        <f t="shared" si="107"/>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65"/>
        <v>1</v>
      </c>
      <c r="CU118" s="20">
        <f t="shared" si="91"/>
        <v>8371081</v>
      </c>
      <c r="CV118" s="20">
        <f t="shared" si="108"/>
        <v>0</v>
      </c>
      <c r="CW118" s="20">
        <f t="shared" si="108"/>
        <v>8371081</v>
      </c>
      <c r="CX118" s="20">
        <f t="shared" si="108"/>
        <v>0</v>
      </c>
      <c r="CY118" s="20">
        <f t="shared" si="109"/>
        <v>0</v>
      </c>
      <c r="CZ118" s="20">
        <f t="shared" si="109"/>
        <v>0</v>
      </c>
      <c r="DA118" s="20">
        <f t="shared" si="109"/>
        <v>0</v>
      </c>
      <c r="DB118" s="20">
        <f t="shared" si="109"/>
        <v>0</v>
      </c>
      <c r="DC118" s="20">
        <f t="shared" si="109"/>
        <v>0</v>
      </c>
      <c r="DD118" s="20">
        <f t="shared" si="109"/>
        <v>0</v>
      </c>
      <c r="DE118" s="20">
        <f t="shared" si="109"/>
        <v>0</v>
      </c>
      <c r="DF118" s="20">
        <f t="shared" si="109"/>
        <v>0</v>
      </c>
      <c r="DG118" s="20">
        <f t="shared" si="109"/>
        <v>0</v>
      </c>
      <c r="DH118" s="20">
        <f t="shared" si="109"/>
        <v>0</v>
      </c>
      <c r="DI118" s="20">
        <f t="shared" si="109"/>
        <v>0</v>
      </c>
      <c r="DJ118" s="20">
        <f t="shared" si="109"/>
        <v>0</v>
      </c>
      <c r="DK118" s="20">
        <f t="shared" si="109"/>
        <v>0</v>
      </c>
      <c r="DL118" s="20">
        <f t="shared" si="109"/>
        <v>0</v>
      </c>
      <c r="DM118" s="20">
        <f t="shared" si="109"/>
        <v>0</v>
      </c>
      <c r="DN118" s="20">
        <f t="shared" si="109"/>
        <v>0</v>
      </c>
      <c r="DO118" s="20">
        <f t="shared" si="110"/>
        <v>0</v>
      </c>
      <c r="DP118" s="20">
        <f t="shared" si="110"/>
        <v>0</v>
      </c>
      <c r="DR118" s="25">
        <f t="shared" si="74"/>
        <v>8371081</v>
      </c>
      <c r="DS118" s="25">
        <f t="shared" si="94"/>
        <v>8371081</v>
      </c>
      <c r="DT118" s="25">
        <f t="shared" si="69"/>
        <v>8371081</v>
      </c>
    </row>
    <row r="119" spans="1:126" ht="29.25" customHeight="1" x14ac:dyDescent="0.25">
      <c r="A119" s="234"/>
      <c r="B119" s="240"/>
      <c r="C119" s="46" t="s">
        <v>349</v>
      </c>
      <c r="D119" s="17" t="s">
        <v>350</v>
      </c>
      <c r="E119" s="88">
        <v>510</v>
      </c>
      <c r="F119" s="19" t="s">
        <v>274</v>
      </c>
      <c r="G119" s="20">
        <f t="shared" si="101"/>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92"/>
        <v>1</v>
      </c>
      <c r="AD119" s="20">
        <f t="shared" si="102"/>
        <v>50000000</v>
      </c>
      <c r="AE119" s="20"/>
      <c r="AF119" s="20">
        <f>+'[5]JUNIO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76"/>
        <v>0</v>
      </c>
      <c r="BA119" s="20">
        <f t="shared" si="103"/>
        <v>0</v>
      </c>
      <c r="BB119" s="20">
        <f t="shared" si="104"/>
        <v>0</v>
      </c>
      <c r="BC119" s="20">
        <f t="shared" si="104"/>
        <v>0</v>
      </c>
      <c r="BD119" s="20">
        <f t="shared" si="104"/>
        <v>0</v>
      </c>
      <c r="BE119" s="20">
        <f t="shared" si="105"/>
        <v>0</v>
      </c>
      <c r="BF119" s="20">
        <f t="shared" si="105"/>
        <v>0</v>
      </c>
      <c r="BG119" s="20">
        <f t="shared" si="105"/>
        <v>0</v>
      </c>
      <c r="BH119" s="20">
        <f t="shared" si="105"/>
        <v>0</v>
      </c>
      <c r="BI119" s="20">
        <f t="shared" si="105"/>
        <v>0</v>
      </c>
      <c r="BJ119" s="20">
        <f t="shared" si="105"/>
        <v>0</v>
      </c>
      <c r="BK119" s="20">
        <f t="shared" si="105"/>
        <v>0</v>
      </c>
      <c r="BL119" s="20">
        <f t="shared" si="105"/>
        <v>0</v>
      </c>
      <c r="BM119" s="20">
        <f t="shared" si="105"/>
        <v>0</v>
      </c>
      <c r="BN119" s="20">
        <f t="shared" si="105"/>
        <v>0</v>
      </c>
      <c r="BO119" s="20">
        <f t="shared" si="105"/>
        <v>0</v>
      </c>
      <c r="BP119" s="20">
        <f t="shared" si="105"/>
        <v>0</v>
      </c>
      <c r="BQ119" s="20">
        <f t="shared" si="105"/>
        <v>0</v>
      </c>
      <c r="BR119" s="20">
        <f t="shared" si="105"/>
        <v>0</v>
      </c>
      <c r="BS119" s="20">
        <f t="shared" si="105"/>
        <v>0</v>
      </c>
      <c r="BT119" s="20">
        <f t="shared" si="105"/>
        <v>0</v>
      </c>
      <c r="BU119" s="20">
        <f t="shared" si="106"/>
        <v>0</v>
      </c>
      <c r="BV119" s="20">
        <f t="shared" si="106"/>
        <v>0</v>
      </c>
      <c r="BW119" s="21">
        <f t="shared" si="93"/>
        <v>0.96052000000000004</v>
      </c>
      <c r="BX119" s="20">
        <f t="shared" si="107"/>
        <v>48026000</v>
      </c>
      <c r="BY119" s="20"/>
      <c r="BZ119" s="20">
        <f>+'[2]AGOSTO 2018'!$H$2495</f>
        <v>48026000</v>
      </c>
      <c r="CA119" s="20"/>
      <c r="CB119" s="20"/>
      <c r="CC119" s="20"/>
      <c r="CD119" s="20"/>
      <c r="CE119" s="20"/>
      <c r="CF119" s="20"/>
      <c r="CG119" s="20"/>
      <c r="CH119" s="20"/>
      <c r="CI119" s="20"/>
      <c r="CJ119" s="20"/>
      <c r="CK119" s="20"/>
      <c r="CL119" s="20"/>
      <c r="CM119" s="20"/>
      <c r="CN119" s="20"/>
      <c r="CO119" s="20"/>
      <c r="CP119" s="20"/>
      <c r="CQ119" s="20"/>
      <c r="CR119" s="20"/>
      <c r="CS119" s="20"/>
      <c r="CT119" s="21">
        <f t="shared" si="65"/>
        <v>3.947999999999996E-2</v>
      </c>
      <c r="CU119" s="20">
        <f t="shared" si="91"/>
        <v>1974000</v>
      </c>
      <c r="CV119" s="20">
        <f t="shared" si="108"/>
        <v>0</v>
      </c>
      <c r="CW119" s="20">
        <f t="shared" si="108"/>
        <v>1974000</v>
      </c>
      <c r="CX119" s="20">
        <f t="shared" si="108"/>
        <v>0</v>
      </c>
      <c r="CY119" s="20">
        <f t="shared" si="109"/>
        <v>0</v>
      </c>
      <c r="CZ119" s="20">
        <f t="shared" si="109"/>
        <v>0</v>
      </c>
      <c r="DA119" s="20">
        <f t="shared" si="109"/>
        <v>0</v>
      </c>
      <c r="DB119" s="20">
        <f t="shared" si="109"/>
        <v>0</v>
      </c>
      <c r="DC119" s="20">
        <f t="shared" si="109"/>
        <v>0</v>
      </c>
      <c r="DD119" s="20">
        <f t="shared" si="109"/>
        <v>0</v>
      </c>
      <c r="DE119" s="20">
        <f t="shared" si="109"/>
        <v>0</v>
      </c>
      <c r="DF119" s="20">
        <f t="shared" si="109"/>
        <v>0</v>
      </c>
      <c r="DG119" s="20">
        <f t="shared" si="109"/>
        <v>0</v>
      </c>
      <c r="DH119" s="20">
        <f t="shared" si="109"/>
        <v>0</v>
      </c>
      <c r="DI119" s="20">
        <f t="shared" si="109"/>
        <v>0</v>
      </c>
      <c r="DJ119" s="20">
        <f t="shared" si="109"/>
        <v>0</v>
      </c>
      <c r="DK119" s="20">
        <f t="shared" si="109"/>
        <v>0</v>
      </c>
      <c r="DL119" s="20">
        <f t="shared" si="109"/>
        <v>0</v>
      </c>
      <c r="DM119" s="20">
        <f t="shared" si="109"/>
        <v>0</v>
      </c>
      <c r="DN119" s="20">
        <f t="shared" si="109"/>
        <v>0</v>
      </c>
      <c r="DO119" s="20">
        <f t="shared" si="110"/>
        <v>0</v>
      </c>
      <c r="DP119" s="20">
        <f t="shared" si="110"/>
        <v>0</v>
      </c>
      <c r="DR119" s="25">
        <f t="shared" si="74"/>
        <v>50000000</v>
      </c>
      <c r="DS119" s="25">
        <f t="shared" si="94"/>
        <v>50000000</v>
      </c>
      <c r="DT119" s="25">
        <f t="shared" si="69"/>
        <v>50000000</v>
      </c>
    </row>
    <row r="120" spans="1:126" ht="44.25" customHeight="1" x14ac:dyDescent="0.25">
      <c r="A120" s="234"/>
      <c r="B120" s="92"/>
      <c r="C120" s="46" t="s">
        <v>351</v>
      </c>
      <c r="D120" s="27" t="s">
        <v>352</v>
      </c>
      <c r="E120" s="88">
        <v>510</v>
      </c>
      <c r="F120" s="19" t="s">
        <v>353</v>
      </c>
      <c r="G120" s="20">
        <f t="shared" si="101"/>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92"/>
        <v>#DIV/0!</v>
      </c>
      <c r="AD120" s="20">
        <f t="shared" si="102"/>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76"/>
        <v>#DIV/0!</v>
      </c>
      <c r="BA120" s="20">
        <f t="shared" si="103"/>
        <v>0</v>
      </c>
      <c r="BB120" s="20">
        <f t="shared" si="104"/>
        <v>0</v>
      </c>
      <c r="BC120" s="20">
        <f t="shared" si="104"/>
        <v>0</v>
      </c>
      <c r="BD120" s="20">
        <f t="shared" si="104"/>
        <v>0</v>
      </c>
      <c r="BE120" s="20">
        <f t="shared" si="105"/>
        <v>0</v>
      </c>
      <c r="BF120" s="20">
        <f t="shared" si="105"/>
        <v>0</v>
      </c>
      <c r="BG120" s="20">
        <f t="shared" si="105"/>
        <v>0</v>
      </c>
      <c r="BH120" s="20">
        <f t="shared" si="105"/>
        <v>0</v>
      </c>
      <c r="BI120" s="20">
        <f t="shared" si="105"/>
        <v>0</v>
      </c>
      <c r="BJ120" s="20">
        <f t="shared" si="105"/>
        <v>0</v>
      </c>
      <c r="BK120" s="20">
        <f t="shared" si="105"/>
        <v>0</v>
      </c>
      <c r="BL120" s="20">
        <f t="shared" si="105"/>
        <v>0</v>
      </c>
      <c r="BM120" s="20">
        <f t="shared" si="105"/>
        <v>0</v>
      </c>
      <c r="BN120" s="20">
        <f t="shared" si="105"/>
        <v>0</v>
      </c>
      <c r="BO120" s="20">
        <f t="shared" si="105"/>
        <v>0</v>
      </c>
      <c r="BP120" s="20">
        <f t="shared" si="105"/>
        <v>0</v>
      </c>
      <c r="BQ120" s="20">
        <f t="shared" si="105"/>
        <v>0</v>
      </c>
      <c r="BR120" s="20">
        <f t="shared" si="105"/>
        <v>0</v>
      </c>
      <c r="BS120" s="20">
        <f t="shared" si="105"/>
        <v>0</v>
      </c>
      <c r="BT120" s="20">
        <f t="shared" si="105"/>
        <v>0</v>
      </c>
      <c r="BU120" s="20">
        <f t="shared" si="106"/>
        <v>0</v>
      </c>
      <c r="BV120" s="20">
        <f t="shared" si="106"/>
        <v>0</v>
      </c>
      <c r="BW120" s="21" t="e">
        <f t="shared" si="93"/>
        <v>#DIV/0!</v>
      </c>
      <c r="BX120" s="20">
        <f t="shared" si="107"/>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65"/>
        <v>#DIV/0!</v>
      </c>
      <c r="CU120" s="20">
        <f t="shared" si="91"/>
        <v>0</v>
      </c>
      <c r="CV120" s="20">
        <f t="shared" si="108"/>
        <v>0</v>
      </c>
      <c r="CW120" s="20">
        <f t="shared" si="108"/>
        <v>0</v>
      </c>
      <c r="CX120" s="20">
        <f t="shared" si="108"/>
        <v>0</v>
      </c>
      <c r="CY120" s="20">
        <f t="shared" si="109"/>
        <v>0</v>
      </c>
      <c r="CZ120" s="20">
        <f t="shared" si="109"/>
        <v>0</v>
      </c>
      <c r="DA120" s="20">
        <f t="shared" si="109"/>
        <v>0</v>
      </c>
      <c r="DB120" s="20">
        <f t="shared" si="109"/>
        <v>0</v>
      </c>
      <c r="DC120" s="20">
        <f t="shared" si="109"/>
        <v>0</v>
      </c>
      <c r="DD120" s="20">
        <f t="shared" si="109"/>
        <v>0</v>
      </c>
      <c r="DE120" s="20">
        <f t="shared" si="109"/>
        <v>0</v>
      </c>
      <c r="DF120" s="20">
        <f t="shared" si="109"/>
        <v>0</v>
      </c>
      <c r="DG120" s="20">
        <f t="shared" si="109"/>
        <v>0</v>
      </c>
      <c r="DH120" s="20">
        <f t="shared" si="109"/>
        <v>0</v>
      </c>
      <c r="DI120" s="20">
        <f t="shared" si="109"/>
        <v>0</v>
      </c>
      <c r="DJ120" s="20">
        <f t="shared" si="109"/>
        <v>0</v>
      </c>
      <c r="DK120" s="20">
        <f t="shared" si="109"/>
        <v>0</v>
      </c>
      <c r="DL120" s="20">
        <f t="shared" si="109"/>
        <v>0</v>
      </c>
      <c r="DM120" s="20">
        <f t="shared" si="109"/>
        <v>0</v>
      </c>
      <c r="DN120" s="20">
        <f t="shared" si="109"/>
        <v>0</v>
      </c>
      <c r="DO120" s="20">
        <f t="shared" si="110"/>
        <v>0</v>
      </c>
      <c r="DP120" s="20">
        <f t="shared" si="110"/>
        <v>0</v>
      </c>
      <c r="DR120" s="25">
        <f t="shared" si="74"/>
        <v>0</v>
      </c>
      <c r="DS120" s="25">
        <f t="shared" si="94"/>
        <v>0</v>
      </c>
      <c r="DT120" s="25">
        <f t="shared" si="69"/>
        <v>0</v>
      </c>
    </row>
    <row r="121" spans="1:126" ht="24" customHeight="1" x14ac:dyDescent="0.25">
      <c r="A121" s="234"/>
      <c r="B121" s="92"/>
      <c r="C121" s="46" t="s">
        <v>354</v>
      </c>
      <c r="D121" s="27" t="s">
        <v>355</v>
      </c>
      <c r="E121" s="88">
        <v>510</v>
      </c>
      <c r="F121" s="19" t="s">
        <v>356</v>
      </c>
      <c r="G121" s="20">
        <f t="shared" si="101"/>
        <v>32852574</v>
      </c>
      <c r="H121" s="20"/>
      <c r="I121" s="20"/>
      <c r="J121" s="20"/>
      <c r="K121" s="20"/>
      <c r="L121" s="20"/>
      <c r="M121" s="20"/>
      <c r="N121" s="20"/>
      <c r="O121" s="20"/>
      <c r="P121" s="20"/>
      <c r="Q121" s="20"/>
      <c r="R121" s="20"/>
      <c r="S121" s="20"/>
      <c r="T121" s="20"/>
      <c r="U121" s="20"/>
      <c r="V121" s="20"/>
      <c r="W121" s="20"/>
      <c r="X121" s="20"/>
      <c r="Y121" s="20"/>
      <c r="Z121" s="20">
        <v>32852574</v>
      </c>
      <c r="AA121" s="20"/>
      <c r="AB121" s="20"/>
      <c r="AC121" s="21">
        <f t="shared" si="92"/>
        <v>1</v>
      </c>
      <c r="AD121" s="20">
        <f t="shared" si="102"/>
        <v>32852574</v>
      </c>
      <c r="AE121" s="20"/>
      <c r="AF121" s="20"/>
      <c r="AG121" s="20"/>
      <c r="AH121" s="20"/>
      <c r="AI121" s="20"/>
      <c r="AJ121" s="20"/>
      <c r="AK121" s="20"/>
      <c r="AL121" s="20"/>
      <c r="AM121" s="20"/>
      <c r="AN121" s="20"/>
      <c r="AO121" s="20"/>
      <c r="AP121" s="20"/>
      <c r="AQ121" s="20"/>
      <c r="AR121" s="20"/>
      <c r="AS121" s="20"/>
      <c r="AT121" s="20"/>
      <c r="AU121" s="20"/>
      <c r="AV121" s="20"/>
      <c r="AW121" s="20">
        <f>+'[2]AGOSTO 2018'!$AB$2513</f>
        <v>32852574</v>
      </c>
      <c r="AX121" s="20"/>
      <c r="AY121" s="20"/>
      <c r="AZ121" s="21">
        <f t="shared" si="76"/>
        <v>0</v>
      </c>
      <c r="BA121" s="20">
        <f t="shared" si="103"/>
        <v>0</v>
      </c>
      <c r="BB121" s="20">
        <f t="shared" si="104"/>
        <v>0</v>
      </c>
      <c r="BC121" s="20">
        <f t="shared" si="104"/>
        <v>0</v>
      </c>
      <c r="BD121" s="20">
        <f t="shared" si="104"/>
        <v>0</v>
      </c>
      <c r="BE121" s="20">
        <f t="shared" si="104"/>
        <v>0</v>
      </c>
      <c r="BF121" s="20">
        <f t="shared" si="104"/>
        <v>0</v>
      </c>
      <c r="BG121" s="20">
        <f t="shared" si="104"/>
        <v>0</v>
      </c>
      <c r="BH121" s="20">
        <f t="shared" si="104"/>
        <v>0</v>
      </c>
      <c r="BI121" s="20">
        <f t="shared" si="104"/>
        <v>0</v>
      </c>
      <c r="BJ121" s="20">
        <f t="shared" si="104"/>
        <v>0</v>
      </c>
      <c r="BK121" s="20">
        <f t="shared" si="104"/>
        <v>0</v>
      </c>
      <c r="BL121" s="20">
        <f t="shared" si="104"/>
        <v>0</v>
      </c>
      <c r="BM121" s="20">
        <f t="shared" si="104"/>
        <v>0</v>
      </c>
      <c r="BN121" s="20">
        <f t="shared" si="104"/>
        <v>0</v>
      </c>
      <c r="BO121" s="20">
        <f t="shared" si="104"/>
        <v>0</v>
      </c>
      <c r="BP121" s="20">
        <f t="shared" si="104"/>
        <v>0</v>
      </c>
      <c r="BQ121" s="20">
        <f t="shared" si="104"/>
        <v>0</v>
      </c>
      <c r="BR121" s="20">
        <f t="shared" si="105"/>
        <v>0</v>
      </c>
      <c r="BS121" s="20">
        <f t="shared" si="105"/>
        <v>0</v>
      </c>
      <c r="BT121" s="20">
        <f t="shared" si="105"/>
        <v>0</v>
      </c>
      <c r="BU121" s="20">
        <f t="shared" si="106"/>
        <v>0</v>
      </c>
      <c r="BV121" s="20">
        <f t="shared" si="106"/>
        <v>0</v>
      </c>
      <c r="BW121" s="21">
        <f t="shared" si="93"/>
        <v>0.7067227974282928</v>
      </c>
      <c r="BX121" s="20">
        <f t="shared" si="107"/>
        <v>23217663</v>
      </c>
      <c r="BY121" s="20"/>
      <c r="BZ121" s="20"/>
      <c r="CA121" s="20"/>
      <c r="CB121" s="20"/>
      <c r="CC121" s="20"/>
      <c r="CD121" s="20"/>
      <c r="CE121" s="20"/>
      <c r="CF121" s="20"/>
      <c r="CG121" s="20"/>
      <c r="CH121" s="20"/>
      <c r="CI121" s="20"/>
      <c r="CJ121" s="20"/>
      <c r="CK121" s="20"/>
      <c r="CL121" s="20"/>
      <c r="CM121" s="20"/>
      <c r="CN121" s="20"/>
      <c r="CO121" s="20"/>
      <c r="CP121" s="20"/>
      <c r="CQ121" s="20">
        <f>+'[6]SEPTIEMBRE 2018'!$H$2695</f>
        <v>23217663</v>
      </c>
      <c r="CR121" s="20"/>
      <c r="CS121" s="20"/>
      <c r="CT121" s="21">
        <f t="shared" si="65"/>
        <v>0.2932772025717072</v>
      </c>
      <c r="CU121" s="20">
        <f t="shared" si="91"/>
        <v>9634911</v>
      </c>
      <c r="CV121" s="20"/>
      <c r="CW121" s="20">
        <f t="shared" si="108"/>
        <v>0</v>
      </c>
      <c r="CX121" s="20">
        <f t="shared" si="108"/>
        <v>0</v>
      </c>
      <c r="CY121" s="20">
        <f t="shared" si="108"/>
        <v>0</v>
      </c>
      <c r="CZ121" s="20">
        <f t="shared" si="108"/>
        <v>0</v>
      </c>
      <c r="DA121" s="20">
        <f t="shared" si="108"/>
        <v>0</v>
      </c>
      <c r="DB121" s="20">
        <f t="shared" si="108"/>
        <v>0</v>
      </c>
      <c r="DC121" s="20">
        <f t="shared" si="108"/>
        <v>0</v>
      </c>
      <c r="DD121" s="20">
        <f t="shared" si="108"/>
        <v>0</v>
      </c>
      <c r="DE121" s="20">
        <f t="shared" si="108"/>
        <v>0</v>
      </c>
      <c r="DF121" s="20">
        <f t="shared" si="108"/>
        <v>0</v>
      </c>
      <c r="DG121" s="20">
        <f t="shared" si="108"/>
        <v>0</v>
      </c>
      <c r="DH121" s="20">
        <f t="shared" si="108"/>
        <v>0</v>
      </c>
      <c r="DI121" s="20">
        <f t="shared" si="108"/>
        <v>0</v>
      </c>
      <c r="DJ121" s="20">
        <f t="shared" si="108"/>
        <v>0</v>
      </c>
      <c r="DK121" s="20">
        <f t="shared" si="108"/>
        <v>0</v>
      </c>
      <c r="DL121" s="20">
        <f t="shared" si="109"/>
        <v>0</v>
      </c>
      <c r="DM121" s="20">
        <f t="shared" si="109"/>
        <v>0</v>
      </c>
      <c r="DN121" s="20">
        <f t="shared" si="109"/>
        <v>9634911</v>
      </c>
      <c r="DO121" s="20">
        <f t="shared" si="110"/>
        <v>0</v>
      </c>
      <c r="DP121" s="20">
        <f t="shared" si="110"/>
        <v>0</v>
      </c>
      <c r="DR121" s="25">
        <f t="shared" si="74"/>
        <v>32852574</v>
      </c>
      <c r="DS121" s="25">
        <f t="shared" si="94"/>
        <v>32852574</v>
      </c>
      <c r="DT121" s="25">
        <f t="shared" si="69"/>
        <v>32852574</v>
      </c>
    </row>
    <row r="122" spans="1:126" ht="45" customHeight="1" x14ac:dyDescent="0.25">
      <c r="A122" s="234"/>
      <c r="B122" s="51" t="s">
        <v>357</v>
      </c>
      <c r="C122" s="46" t="s">
        <v>358</v>
      </c>
      <c r="D122" s="27" t="s">
        <v>359</v>
      </c>
      <c r="E122" s="88">
        <v>510</v>
      </c>
      <c r="F122" s="19" t="s">
        <v>360</v>
      </c>
      <c r="G122" s="20">
        <f t="shared" si="101"/>
        <v>0</v>
      </c>
      <c r="H122" s="20"/>
      <c r="I122" s="20"/>
      <c r="J122" s="20"/>
      <c r="K122" s="20"/>
      <c r="L122" s="20"/>
      <c r="M122" s="20"/>
      <c r="N122" s="20"/>
      <c r="O122" s="20"/>
      <c r="P122" s="20"/>
      <c r="Q122" s="20"/>
      <c r="R122" s="20"/>
      <c r="S122" s="20"/>
      <c r="T122" s="20"/>
      <c r="U122" s="20"/>
      <c r="V122" s="20"/>
      <c r="W122" s="20"/>
      <c r="X122" s="20"/>
      <c r="Y122" s="20"/>
      <c r="Z122" s="20"/>
      <c r="AA122" s="20"/>
      <c r="AB122" s="20"/>
      <c r="AC122" s="21" t="e">
        <f>+AD122/G122</f>
        <v>#DIV/0!</v>
      </c>
      <c r="AD122" s="20">
        <f t="shared" si="102"/>
        <v>0</v>
      </c>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1" t="e">
        <f t="shared" si="76"/>
        <v>#DIV/0!</v>
      </c>
      <c r="BA122" s="20">
        <f t="shared" si="103"/>
        <v>0</v>
      </c>
      <c r="BB122" s="20">
        <f t="shared" si="104"/>
        <v>0</v>
      </c>
      <c r="BC122" s="20">
        <f t="shared" si="104"/>
        <v>0</v>
      </c>
      <c r="BD122" s="20">
        <f t="shared" si="104"/>
        <v>0</v>
      </c>
      <c r="BE122" s="20">
        <f t="shared" si="105"/>
        <v>0</v>
      </c>
      <c r="BF122" s="20">
        <f t="shared" si="105"/>
        <v>0</v>
      </c>
      <c r="BG122" s="20">
        <f t="shared" si="105"/>
        <v>0</v>
      </c>
      <c r="BH122" s="20">
        <f t="shared" si="105"/>
        <v>0</v>
      </c>
      <c r="BI122" s="20">
        <f t="shared" si="105"/>
        <v>0</v>
      </c>
      <c r="BJ122" s="20">
        <f t="shared" si="105"/>
        <v>0</v>
      </c>
      <c r="BK122" s="20">
        <f t="shared" si="105"/>
        <v>0</v>
      </c>
      <c r="BL122" s="20">
        <f t="shared" si="105"/>
        <v>0</v>
      </c>
      <c r="BM122" s="20">
        <f t="shared" si="105"/>
        <v>0</v>
      </c>
      <c r="BN122" s="20">
        <f t="shared" si="105"/>
        <v>0</v>
      </c>
      <c r="BO122" s="20">
        <f t="shared" si="105"/>
        <v>0</v>
      </c>
      <c r="BP122" s="20">
        <f t="shared" si="105"/>
        <v>0</v>
      </c>
      <c r="BQ122" s="20">
        <f t="shared" si="105"/>
        <v>0</v>
      </c>
      <c r="BR122" s="20">
        <f t="shared" ref="BR122:BT123" si="111">X122-AU122</f>
        <v>0</v>
      </c>
      <c r="BS122" s="20">
        <f t="shared" si="111"/>
        <v>0</v>
      </c>
      <c r="BT122" s="20">
        <f t="shared" si="111"/>
        <v>0</v>
      </c>
      <c r="BU122" s="20">
        <f t="shared" si="106"/>
        <v>0</v>
      </c>
      <c r="BV122" s="20">
        <f t="shared" si="106"/>
        <v>0</v>
      </c>
      <c r="BW122" s="21" t="e">
        <f>+BX122/G122</f>
        <v>#DIV/0!</v>
      </c>
      <c r="BX122" s="20">
        <f t="shared" si="107"/>
        <v>0</v>
      </c>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1" t="e">
        <f t="shared" si="65"/>
        <v>#DIV/0!</v>
      </c>
      <c r="CU122" s="20">
        <f t="shared" si="91"/>
        <v>0</v>
      </c>
      <c r="CV122" s="20">
        <f t="shared" si="108"/>
        <v>0</v>
      </c>
      <c r="CW122" s="20">
        <f t="shared" si="108"/>
        <v>0</v>
      </c>
      <c r="CX122" s="20">
        <f t="shared" si="108"/>
        <v>0</v>
      </c>
      <c r="CY122" s="20">
        <f t="shared" si="109"/>
        <v>0</v>
      </c>
      <c r="CZ122" s="20">
        <f t="shared" si="109"/>
        <v>0</v>
      </c>
      <c r="DA122" s="20">
        <f t="shared" si="109"/>
        <v>0</v>
      </c>
      <c r="DB122" s="20">
        <f t="shared" si="109"/>
        <v>0</v>
      </c>
      <c r="DC122" s="20">
        <f t="shared" si="109"/>
        <v>0</v>
      </c>
      <c r="DD122" s="20">
        <f t="shared" si="109"/>
        <v>0</v>
      </c>
      <c r="DE122" s="20">
        <f t="shared" si="109"/>
        <v>0</v>
      </c>
      <c r="DF122" s="20">
        <f t="shared" si="109"/>
        <v>0</v>
      </c>
      <c r="DG122" s="20">
        <f t="shared" si="109"/>
        <v>0</v>
      </c>
      <c r="DH122" s="20">
        <f t="shared" si="109"/>
        <v>0</v>
      </c>
      <c r="DI122" s="20">
        <f t="shared" si="109"/>
        <v>0</v>
      </c>
      <c r="DJ122" s="20">
        <f t="shared" si="109"/>
        <v>0</v>
      </c>
      <c r="DK122" s="20">
        <f t="shared" si="108"/>
        <v>0</v>
      </c>
      <c r="DL122" s="20">
        <f t="shared" ref="DL122:DN123" si="112">X122-CO122</f>
        <v>0</v>
      </c>
      <c r="DM122" s="20">
        <f t="shared" si="112"/>
        <v>0</v>
      </c>
      <c r="DN122" s="20">
        <f t="shared" si="112"/>
        <v>0</v>
      </c>
      <c r="DO122" s="20">
        <f t="shared" si="110"/>
        <v>0</v>
      </c>
      <c r="DP122" s="20">
        <f t="shared" si="110"/>
        <v>0</v>
      </c>
      <c r="DR122" s="25">
        <f>+G122</f>
        <v>0</v>
      </c>
      <c r="DS122" s="25">
        <f t="shared" si="94"/>
        <v>0</v>
      </c>
      <c r="DT122" s="25">
        <f t="shared" si="69"/>
        <v>0</v>
      </c>
    </row>
    <row r="123" spans="1:126" ht="45" customHeight="1" x14ac:dyDescent="0.25">
      <c r="A123" s="254"/>
      <c r="B123" s="51" t="s">
        <v>361</v>
      </c>
      <c r="C123" s="46" t="s">
        <v>362</v>
      </c>
      <c r="D123" s="27" t="s">
        <v>363</v>
      </c>
      <c r="E123" s="88">
        <v>310</v>
      </c>
      <c r="F123" s="19" t="s">
        <v>364</v>
      </c>
      <c r="G123" s="20">
        <f t="shared" si="101"/>
        <v>225200000</v>
      </c>
      <c r="H123" s="20"/>
      <c r="I123" s="20">
        <v>200000000</v>
      </c>
      <c r="J123" s="20"/>
      <c r="K123" s="20"/>
      <c r="L123" s="20"/>
      <c r="M123" s="20"/>
      <c r="N123" s="20"/>
      <c r="O123" s="20"/>
      <c r="P123" s="20"/>
      <c r="Q123" s="20"/>
      <c r="R123" s="20"/>
      <c r="S123" s="20"/>
      <c r="T123" s="20"/>
      <c r="U123" s="20"/>
      <c r="V123" s="20"/>
      <c r="W123" s="20"/>
      <c r="X123" s="20"/>
      <c r="Y123" s="20">
        <v>10000000</v>
      </c>
      <c r="Z123" s="20"/>
      <c r="AA123" s="20"/>
      <c r="AB123" s="20">
        <f>11000000+4200000</f>
        <v>15200000</v>
      </c>
      <c r="AC123" s="21">
        <f>+AD123/G123</f>
        <v>0.91793960923623441</v>
      </c>
      <c r="AD123" s="20">
        <f t="shared" si="102"/>
        <v>206720000</v>
      </c>
      <c r="AE123" s="20"/>
      <c r="AF123" s="20">
        <f>+'[8]ENERO 2018'!$K$202</f>
        <v>200000000</v>
      </c>
      <c r="AG123" s="20"/>
      <c r="AH123" s="20"/>
      <c r="AI123" s="20"/>
      <c r="AJ123" s="20"/>
      <c r="AK123" s="20"/>
      <c r="AL123" s="20"/>
      <c r="AM123" s="20"/>
      <c r="AN123" s="20"/>
      <c r="AO123" s="20"/>
      <c r="AP123" s="20"/>
      <c r="AQ123" s="20"/>
      <c r="AR123" s="20"/>
      <c r="AS123" s="20"/>
      <c r="AT123" s="20"/>
      <c r="AU123" s="20"/>
      <c r="AV123" s="20"/>
      <c r="AW123" s="20"/>
      <c r="AX123" s="20"/>
      <c r="AY123" s="20">
        <f>+'[3]OCTUBRE 2018'!$AF$642</f>
        <v>6720000</v>
      </c>
      <c r="AZ123" s="21">
        <f t="shared" si="76"/>
        <v>8.2060390763765589E-2</v>
      </c>
      <c r="BA123" s="20">
        <f t="shared" si="103"/>
        <v>18480000</v>
      </c>
      <c r="BB123" s="20">
        <f t="shared" si="104"/>
        <v>0</v>
      </c>
      <c r="BC123" s="20">
        <f t="shared" si="104"/>
        <v>0</v>
      </c>
      <c r="BD123" s="20">
        <f t="shared" si="104"/>
        <v>0</v>
      </c>
      <c r="BE123" s="20">
        <f t="shared" si="104"/>
        <v>0</v>
      </c>
      <c r="BF123" s="20">
        <f t="shared" si="104"/>
        <v>0</v>
      </c>
      <c r="BG123" s="20">
        <f t="shared" si="104"/>
        <v>0</v>
      </c>
      <c r="BH123" s="20">
        <f t="shared" si="104"/>
        <v>0</v>
      </c>
      <c r="BI123" s="20">
        <f t="shared" si="104"/>
        <v>0</v>
      </c>
      <c r="BJ123" s="20">
        <f t="shared" si="104"/>
        <v>0</v>
      </c>
      <c r="BK123" s="20">
        <f t="shared" si="104"/>
        <v>0</v>
      </c>
      <c r="BL123" s="20">
        <f t="shared" si="104"/>
        <v>0</v>
      </c>
      <c r="BM123" s="20">
        <f t="shared" si="104"/>
        <v>0</v>
      </c>
      <c r="BN123" s="20">
        <f t="shared" si="104"/>
        <v>0</v>
      </c>
      <c r="BO123" s="20">
        <f t="shared" si="104"/>
        <v>0</v>
      </c>
      <c r="BP123" s="20">
        <f t="shared" si="104"/>
        <v>0</v>
      </c>
      <c r="BQ123" s="20">
        <f t="shared" si="104"/>
        <v>0</v>
      </c>
      <c r="BR123" s="20">
        <f t="shared" si="111"/>
        <v>0</v>
      </c>
      <c r="BS123" s="20">
        <f t="shared" si="111"/>
        <v>10000000</v>
      </c>
      <c r="BT123" s="20">
        <f t="shared" si="111"/>
        <v>0</v>
      </c>
      <c r="BU123" s="20">
        <f t="shared" si="106"/>
        <v>0</v>
      </c>
      <c r="BV123" s="20">
        <f t="shared" si="106"/>
        <v>8480000</v>
      </c>
      <c r="BW123" s="21">
        <f>+BX123/G123</f>
        <v>0.79375141651865011</v>
      </c>
      <c r="BX123" s="20">
        <f t="shared" si="107"/>
        <v>178752819</v>
      </c>
      <c r="BY123" s="20"/>
      <c r="BZ123" s="20">
        <f>+'[3]OCTUBRE 2018'!$H$640-CS123</f>
        <v>176192819</v>
      </c>
      <c r="CA123" s="20"/>
      <c r="CB123" s="20"/>
      <c r="CC123" s="20"/>
      <c r="CD123" s="20"/>
      <c r="CE123" s="20"/>
      <c r="CF123" s="20"/>
      <c r="CG123" s="20"/>
      <c r="CH123" s="20"/>
      <c r="CI123" s="20"/>
      <c r="CJ123" s="20"/>
      <c r="CK123" s="20"/>
      <c r="CL123" s="20"/>
      <c r="CM123" s="20"/>
      <c r="CN123" s="20"/>
      <c r="CO123" s="20"/>
      <c r="CP123" s="20"/>
      <c r="CQ123" s="20"/>
      <c r="CR123" s="20"/>
      <c r="CS123" s="20">
        <f>+'[3]OCTUBRE 2018'!$H$734+'[3]OCTUBRE 2018'!$H$736</f>
        <v>2560000</v>
      </c>
      <c r="CT123" s="21">
        <f t="shared" si="65"/>
        <v>0.20624858348134989</v>
      </c>
      <c r="CU123" s="20">
        <f t="shared" si="91"/>
        <v>46447181</v>
      </c>
      <c r="CV123" s="20">
        <f t="shared" si="108"/>
        <v>0</v>
      </c>
      <c r="CW123" s="20">
        <f t="shared" si="108"/>
        <v>23807181</v>
      </c>
      <c r="CX123" s="20">
        <f t="shared" si="108"/>
        <v>0</v>
      </c>
      <c r="CY123" s="20">
        <f t="shared" si="108"/>
        <v>0</v>
      </c>
      <c r="CZ123" s="20">
        <f t="shared" si="108"/>
        <v>0</v>
      </c>
      <c r="DA123" s="20">
        <f t="shared" si="108"/>
        <v>0</v>
      </c>
      <c r="DB123" s="20">
        <f t="shared" si="108"/>
        <v>0</v>
      </c>
      <c r="DC123" s="20">
        <f t="shared" si="108"/>
        <v>0</v>
      </c>
      <c r="DD123" s="20">
        <f t="shared" si="108"/>
        <v>0</v>
      </c>
      <c r="DE123" s="20">
        <f t="shared" si="108"/>
        <v>0</v>
      </c>
      <c r="DF123" s="20">
        <f t="shared" si="108"/>
        <v>0</v>
      </c>
      <c r="DG123" s="20">
        <f t="shared" si="108"/>
        <v>0</v>
      </c>
      <c r="DH123" s="20">
        <f t="shared" si="108"/>
        <v>0</v>
      </c>
      <c r="DI123" s="20">
        <f t="shared" si="108"/>
        <v>0</v>
      </c>
      <c r="DJ123" s="20">
        <f t="shared" si="108"/>
        <v>0</v>
      </c>
      <c r="DK123" s="20">
        <f t="shared" si="108"/>
        <v>0</v>
      </c>
      <c r="DL123" s="20">
        <f t="shared" si="112"/>
        <v>0</v>
      </c>
      <c r="DM123" s="20">
        <f t="shared" si="112"/>
        <v>10000000</v>
      </c>
      <c r="DN123" s="20">
        <f t="shared" si="112"/>
        <v>0</v>
      </c>
      <c r="DO123" s="20">
        <f t="shared" si="110"/>
        <v>0</v>
      </c>
      <c r="DP123" s="20">
        <f t="shared" si="110"/>
        <v>12640000</v>
      </c>
      <c r="DR123" s="25">
        <f>+G123</f>
        <v>225200000</v>
      </c>
      <c r="DS123" s="25">
        <f t="shared" si="94"/>
        <v>225200000</v>
      </c>
      <c r="DT123" s="25">
        <f t="shared" si="69"/>
        <v>225200000</v>
      </c>
    </row>
    <row r="124" spans="1:126" s="42" customFormat="1" ht="20.25" customHeight="1" thickBot="1" x14ac:dyDescent="0.3">
      <c r="A124" s="93"/>
      <c r="B124" s="255" t="s">
        <v>365</v>
      </c>
      <c r="C124" s="256"/>
      <c r="D124" s="257"/>
      <c r="E124" s="94"/>
      <c r="F124" s="95"/>
      <c r="G124" s="57">
        <f>SUM(G106:G123)</f>
        <v>18360519626</v>
      </c>
      <c r="H124" s="57">
        <f t="shared" ref="H124:BS124" si="113">SUM(H106:H123)</f>
        <v>181434097</v>
      </c>
      <c r="I124" s="57">
        <f t="shared" si="113"/>
        <v>880397803</v>
      </c>
      <c r="J124" s="57">
        <f t="shared" si="113"/>
        <v>104050364</v>
      </c>
      <c r="K124" s="57">
        <f t="shared" si="113"/>
        <v>12000000000</v>
      </c>
      <c r="L124" s="57">
        <f t="shared" si="113"/>
        <v>0</v>
      </c>
      <c r="M124" s="57">
        <f t="shared" si="113"/>
        <v>227821027</v>
      </c>
      <c r="N124" s="57">
        <f t="shared" si="113"/>
        <v>1980512717</v>
      </c>
      <c r="O124" s="57">
        <f t="shared" si="113"/>
        <v>467988946</v>
      </c>
      <c r="P124" s="57">
        <f t="shared" si="113"/>
        <v>460988947</v>
      </c>
      <c r="Q124" s="57">
        <f t="shared" si="113"/>
        <v>460988946</v>
      </c>
      <c r="R124" s="57">
        <f t="shared" si="113"/>
        <v>0</v>
      </c>
      <c r="S124" s="57">
        <f t="shared" si="113"/>
        <v>42838346</v>
      </c>
      <c r="T124" s="57">
        <f t="shared" si="113"/>
        <v>232739646</v>
      </c>
      <c r="U124" s="57">
        <f t="shared" si="113"/>
        <v>145276070</v>
      </c>
      <c r="V124" s="57">
        <f t="shared" si="113"/>
        <v>0</v>
      </c>
      <c r="W124" s="57">
        <f t="shared" si="113"/>
        <v>0</v>
      </c>
      <c r="X124" s="57">
        <f t="shared" si="113"/>
        <v>51081497</v>
      </c>
      <c r="Y124" s="57">
        <f t="shared" si="113"/>
        <v>447571749</v>
      </c>
      <c r="Z124" s="57">
        <f>SUM(Z106:Z123)</f>
        <v>74091417</v>
      </c>
      <c r="AA124" s="57">
        <f t="shared" si="113"/>
        <v>0</v>
      </c>
      <c r="AB124" s="57">
        <f t="shared" si="113"/>
        <v>602738054</v>
      </c>
      <c r="AC124" s="40">
        <f>+AD124/G124</f>
        <v>0.19134583064985855</v>
      </c>
      <c r="AD124" s="57">
        <f t="shared" si="113"/>
        <v>3513208879</v>
      </c>
      <c r="AE124" s="57">
        <f t="shared" si="113"/>
        <v>181434097</v>
      </c>
      <c r="AF124" s="57">
        <f t="shared" si="113"/>
        <v>878660969</v>
      </c>
      <c r="AG124" s="57">
        <f t="shared" si="113"/>
        <v>85053291</v>
      </c>
      <c r="AH124" s="57">
        <f t="shared" si="113"/>
        <v>0</v>
      </c>
      <c r="AI124" s="57">
        <f t="shared" si="113"/>
        <v>0</v>
      </c>
      <c r="AJ124" s="57">
        <f t="shared" si="113"/>
        <v>96596000</v>
      </c>
      <c r="AK124" s="57">
        <f t="shared" si="113"/>
        <v>963247000</v>
      </c>
      <c r="AL124" s="57">
        <f t="shared" si="113"/>
        <v>17735950</v>
      </c>
      <c r="AM124" s="57">
        <f t="shared" si="113"/>
        <v>133027742</v>
      </c>
      <c r="AN124" s="57">
        <f t="shared" si="113"/>
        <v>154628069</v>
      </c>
      <c r="AO124" s="57">
        <f t="shared" si="113"/>
        <v>0</v>
      </c>
      <c r="AP124" s="57">
        <f t="shared" si="113"/>
        <v>0</v>
      </c>
      <c r="AQ124" s="57">
        <f t="shared" si="113"/>
        <v>64340610</v>
      </c>
      <c r="AR124" s="57">
        <f t="shared" si="113"/>
        <v>69449595</v>
      </c>
      <c r="AS124" s="57">
        <f t="shared" si="113"/>
        <v>0</v>
      </c>
      <c r="AT124" s="57">
        <f t="shared" si="113"/>
        <v>0</v>
      </c>
      <c r="AU124" s="57">
        <f t="shared" si="113"/>
        <v>43224335</v>
      </c>
      <c r="AV124" s="57">
        <f t="shared" si="113"/>
        <v>367488549</v>
      </c>
      <c r="AW124" s="57">
        <f t="shared" si="113"/>
        <v>74091417</v>
      </c>
      <c r="AX124" s="57">
        <f t="shared" si="113"/>
        <v>0</v>
      </c>
      <c r="AY124" s="57">
        <f t="shared" si="113"/>
        <v>384231255</v>
      </c>
      <c r="AZ124" s="40">
        <f t="shared" si="76"/>
        <v>0.80865416935014145</v>
      </c>
      <c r="BA124" s="57">
        <f t="shared" si="113"/>
        <v>14847310747</v>
      </c>
      <c r="BB124" s="57">
        <f t="shared" si="113"/>
        <v>0</v>
      </c>
      <c r="BC124" s="57">
        <f t="shared" si="113"/>
        <v>1736834</v>
      </c>
      <c r="BD124" s="57">
        <f t="shared" si="113"/>
        <v>18997073</v>
      </c>
      <c r="BE124" s="57">
        <f t="shared" si="113"/>
        <v>12000000000</v>
      </c>
      <c r="BF124" s="57">
        <f t="shared" si="113"/>
        <v>0</v>
      </c>
      <c r="BG124" s="57">
        <f t="shared" si="113"/>
        <v>131225027</v>
      </c>
      <c r="BH124" s="57">
        <f t="shared" si="113"/>
        <v>1017265717</v>
      </c>
      <c r="BI124" s="57">
        <f t="shared" si="113"/>
        <v>450252996</v>
      </c>
      <c r="BJ124" s="57">
        <f t="shared" si="113"/>
        <v>327961205</v>
      </c>
      <c r="BK124" s="57">
        <f t="shared" si="113"/>
        <v>306360877</v>
      </c>
      <c r="BL124" s="57">
        <f t="shared" si="113"/>
        <v>0</v>
      </c>
      <c r="BM124" s="57">
        <f t="shared" si="113"/>
        <v>42838346</v>
      </c>
      <c r="BN124" s="57">
        <f t="shared" si="113"/>
        <v>168399036</v>
      </c>
      <c r="BO124" s="57">
        <f t="shared" si="113"/>
        <v>75826475</v>
      </c>
      <c r="BP124" s="57">
        <f t="shared" si="113"/>
        <v>0</v>
      </c>
      <c r="BQ124" s="57">
        <f t="shared" si="113"/>
        <v>0</v>
      </c>
      <c r="BR124" s="57">
        <f t="shared" si="113"/>
        <v>7857162</v>
      </c>
      <c r="BS124" s="57">
        <f t="shared" si="113"/>
        <v>80083200</v>
      </c>
      <c r="BT124" s="57">
        <f t="shared" ref="BT124:DP124" si="114">SUM(BT106:BT123)</f>
        <v>0</v>
      </c>
      <c r="BU124" s="57">
        <f t="shared" si="114"/>
        <v>0</v>
      </c>
      <c r="BV124" s="57">
        <f t="shared" si="114"/>
        <v>218506799</v>
      </c>
      <c r="BW124" s="40">
        <f>+BX124/G124</f>
        <v>0.18046779630941584</v>
      </c>
      <c r="BX124" s="57">
        <f t="shared" si="114"/>
        <v>3313482516</v>
      </c>
      <c r="BY124" s="57">
        <f t="shared" si="114"/>
        <v>181434097</v>
      </c>
      <c r="BZ124" s="57">
        <f t="shared" si="114"/>
        <v>845887035</v>
      </c>
      <c r="CA124" s="57">
        <f t="shared" si="114"/>
        <v>85053291</v>
      </c>
      <c r="CB124" s="57">
        <f t="shared" si="114"/>
        <v>0</v>
      </c>
      <c r="CC124" s="57">
        <f t="shared" si="114"/>
        <v>0</v>
      </c>
      <c r="CD124" s="57">
        <f t="shared" si="114"/>
        <v>96596000</v>
      </c>
      <c r="CE124" s="57">
        <f t="shared" si="114"/>
        <v>950929692</v>
      </c>
      <c r="CF124" s="57">
        <f t="shared" si="114"/>
        <v>17735950</v>
      </c>
      <c r="CG124" s="57">
        <f t="shared" si="114"/>
        <v>133027742</v>
      </c>
      <c r="CH124" s="57">
        <f t="shared" si="114"/>
        <v>154628069</v>
      </c>
      <c r="CI124" s="57">
        <f t="shared" si="114"/>
        <v>0</v>
      </c>
      <c r="CJ124" s="57">
        <f t="shared" si="114"/>
        <v>0</v>
      </c>
      <c r="CK124" s="57">
        <f t="shared" si="114"/>
        <v>64340610</v>
      </c>
      <c r="CL124" s="57">
        <f t="shared" si="114"/>
        <v>69449595</v>
      </c>
      <c r="CM124" s="57">
        <f t="shared" si="114"/>
        <v>0</v>
      </c>
      <c r="CN124" s="57">
        <f t="shared" si="114"/>
        <v>0</v>
      </c>
      <c r="CO124" s="57">
        <f t="shared" si="114"/>
        <v>32411960</v>
      </c>
      <c r="CP124" s="57">
        <f t="shared" si="114"/>
        <v>347507459</v>
      </c>
      <c r="CQ124" s="57">
        <f t="shared" si="114"/>
        <v>64320741</v>
      </c>
      <c r="CR124" s="57">
        <f t="shared" si="114"/>
        <v>0</v>
      </c>
      <c r="CS124" s="57">
        <f t="shared" si="114"/>
        <v>270160275</v>
      </c>
      <c r="CT124" s="40">
        <f t="shared" si="65"/>
        <v>0.8195322036905841</v>
      </c>
      <c r="CU124" s="57">
        <f t="shared" si="114"/>
        <v>15047037110</v>
      </c>
      <c r="CV124" s="57">
        <f t="shared" si="114"/>
        <v>0</v>
      </c>
      <c r="CW124" s="57">
        <f t="shared" si="114"/>
        <v>34510768</v>
      </c>
      <c r="CX124" s="57">
        <f t="shared" si="114"/>
        <v>18997073</v>
      </c>
      <c r="CY124" s="57">
        <f t="shared" si="114"/>
        <v>12000000000</v>
      </c>
      <c r="CZ124" s="57">
        <f t="shared" si="114"/>
        <v>0</v>
      </c>
      <c r="DA124" s="57">
        <f t="shared" si="114"/>
        <v>131225027</v>
      </c>
      <c r="DB124" s="57">
        <f t="shared" si="114"/>
        <v>1029583025</v>
      </c>
      <c r="DC124" s="57">
        <f t="shared" si="114"/>
        <v>450252996</v>
      </c>
      <c r="DD124" s="57">
        <f t="shared" si="114"/>
        <v>327961205</v>
      </c>
      <c r="DE124" s="57">
        <f t="shared" si="114"/>
        <v>306360877</v>
      </c>
      <c r="DF124" s="57">
        <f t="shared" si="114"/>
        <v>0</v>
      </c>
      <c r="DG124" s="57">
        <f t="shared" si="114"/>
        <v>42838346</v>
      </c>
      <c r="DH124" s="57">
        <f t="shared" si="114"/>
        <v>168399036</v>
      </c>
      <c r="DI124" s="57">
        <f t="shared" si="114"/>
        <v>75826475</v>
      </c>
      <c r="DJ124" s="57">
        <f t="shared" si="114"/>
        <v>0</v>
      </c>
      <c r="DK124" s="57">
        <f t="shared" si="114"/>
        <v>0</v>
      </c>
      <c r="DL124" s="57">
        <f t="shared" si="114"/>
        <v>18669537</v>
      </c>
      <c r="DM124" s="57">
        <f t="shared" si="114"/>
        <v>100064290</v>
      </c>
      <c r="DN124" s="57">
        <f t="shared" si="114"/>
        <v>9770676</v>
      </c>
      <c r="DO124" s="57">
        <f t="shared" si="114"/>
        <v>0</v>
      </c>
      <c r="DP124" s="57">
        <f t="shared" si="114"/>
        <v>332577779</v>
      </c>
      <c r="DR124" s="25">
        <f>+G124</f>
        <v>18360519626</v>
      </c>
      <c r="DS124" s="25">
        <f t="shared" si="94"/>
        <v>18360519626</v>
      </c>
      <c r="DT124" s="25">
        <f t="shared" si="69"/>
        <v>18360519626</v>
      </c>
      <c r="DU124" s="43"/>
    </row>
    <row r="125" spans="1:126" ht="5.25" customHeight="1" thickTop="1" x14ac:dyDescent="0.25">
      <c r="C125" s="96"/>
      <c r="D125" s="96"/>
      <c r="E125" s="96"/>
      <c r="F125" s="96"/>
      <c r="G125" s="97"/>
      <c r="H125" s="97"/>
      <c r="I125" s="98"/>
      <c r="J125" s="97"/>
      <c r="K125" s="97"/>
      <c r="L125" s="99"/>
      <c r="M125" s="99"/>
      <c r="N125" s="99"/>
      <c r="O125" s="99"/>
      <c r="P125" s="99"/>
      <c r="Q125" s="99"/>
      <c r="R125" s="99"/>
      <c r="S125" s="99"/>
      <c r="T125" s="99"/>
      <c r="U125" s="99"/>
      <c r="V125" s="99"/>
      <c r="W125" s="99"/>
      <c r="X125" s="99"/>
      <c r="Y125" s="99"/>
      <c r="Z125" s="99"/>
      <c r="AA125" s="99"/>
      <c r="AB125" s="99"/>
      <c r="AC125" s="100"/>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0"/>
      <c r="BA125" s="101"/>
      <c r="BB125" s="101"/>
      <c r="BC125" s="101"/>
      <c r="BD125" s="101"/>
      <c r="BE125" s="101"/>
      <c r="BF125" s="101"/>
      <c r="BG125" s="101"/>
      <c r="BH125" s="101"/>
      <c r="BI125" s="101"/>
      <c r="BJ125" s="101"/>
      <c r="BK125" s="101"/>
      <c r="BL125" s="101"/>
      <c r="BM125" s="101"/>
      <c r="BN125" s="101"/>
      <c r="BO125" s="101"/>
      <c r="BP125" s="101"/>
      <c r="BQ125" s="101"/>
      <c r="BR125" s="101"/>
      <c r="BS125" s="101"/>
      <c r="BT125" s="101"/>
      <c r="BU125" s="101"/>
      <c r="BV125" s="101"/>
      <c r="BW125" s="100"/>
      <c r="BX125" s="102"/>
      <c r="BY125" s="101"/>
      <c r="BZ125" s="101"/>
      <c r="CA125" s="101"/>
      <c r="CB125" s="101"/>
      <c r="CC125" s="101"/>
      <c r="CD125" s="101"/>
      <c r="CE125" s="101"/>
      <c r="CF125" s="101"/>
      <c r="CG125" s="101"/>
      <c r="CH125" s="101"/>
      <c r="CI125" s="101"/>
      <c r="CJ125" s="101"/>
      <c r="CK125" s="101"/>
      <c r="CL125" s="101"/>
      <c r="CM125" s="101"/>
      <c r="CN125" s="101"/>
      <c r="CO125" s="101"/>
      <c r="CP125" s="101"/>
      <c r="CQ125" s="101"/>
      <c r="CR125" s="101"/>
      <c r="CS125" s="101"/>
      <c r="CT125" s="100"/>
      <c r="CU125" s="101"/>
      <c r="CV125" s="101"/>
      <c r="CW125" s="101"/>
      <c r="CX125" s="101"/>
      <c r="CY125" s="101"/>
      <c r="CZ125" s="101"/>
      <c r="DA125" s="101"/>
      <c r="DB125" s="101"/>
      <c r="DC125" s="101"/>
      <c r="DD125" s="101"/>
      <c r="DE125" s="101"/>
      <c r="DF125" s="101"/>
      <c r="DG125" s="101"/>
      <c r="DH125" s="101"/>
      <c r="DI125" s="101"/>
      <c r="DJ125" s="101"/>
      <c r="DK125" s="101"/>
      <c r="DL125" s="101"/>
      <c r="DM125" s="101"/>
      <c r="DN125" s="101"/>
      <c r="DO125" s="101"/>
      <c r="DP125" s="101"/>
      <c r="DR125" s="25"/>
      <c r="DS125" s="25"/>
      <c r="DT125" s="25"/>
    </row>
    <row r="126" spans="1:126" ht="19.5" customHeight="1" x14ac:dyDescent="0.25">
      <c r="C126" s="258" t="s">
        <v>366</v>
      </c>
      <c r="D126" s="259"/>
      <c r="E126" s="260"/>
      <c r="F126" s="103"/>
      <c r="G126" s="101">
        <f t="shared" ref="G126:AB126" si="115">G35+G71+G91+G105+G124</f>
        <v>35189775267</v>
      </c>
      <c r="H126" s="101">
        <f t="shared" si="115"/>
        <v>592454384</v>
      </c>
      <c r="I126" s="101">
        <f t="shared" si="115"/>
        <v>2882922911</v>
      </c>
      <c r="J126" s="101">
        <f t="shared" si="115"/>
        <v>290673084</v>
      </c>
      <c r="K126" s="101">
        <f t="shared" si="115"/>
        <v>12000000000</v>
      </c>
      <c r="L126" s="101">
        <f t="shared" si="115"/>
        <v>160000000</v>
      </c>
      <c r="M126" s="101">
        <f t="shared" si="115"/>
        <v>227821027</v>
      </c>
      <c r="N126" s="101">
        <f t="shared" si="115"/>
        <v>3328922629</v>
      </c>
      <c r="O126" s="101">
        <f t="shared" si="115"/>
        <v>486988946</v>
      </c>
      <c r="P126" s="101">
        <f t="shared" si="115"/>
        <v>461988947</v>
      </c>
      <c r="Q126" s="101">
        <f t="shared" si="115"/>
        <v>486988946</v>
      </c>
      <c r="R126" s="101">
        <f t="shared" si="115"/>
        <v>480000000</v>
      </c>
      <c r="S126" s="101">
        <f t="shared" si="115"/>
        <v>42838346</v>
      </c>
      <c r="T126" s="101">
        <f t="shared" si="115"/>
        <v>287739646</v>
      </c>
      <c r="U126" s="101">
        <f t="shared" si="115"/>
        <v>145276070</v>
      </c>
      <c r="V126" s="101">
        <f t="shared" si="115"/>
        <v>6119225925</v>
      </c>
      <c r="W126" s="101">
        <f t="shared" si="115"/>
        <v>1088378236</v>
      </c>
      <c r="X126" s="101">
        <f t="shared" si="115"/>
        <v>117081497</v>
      </c>
      <c r="Y126" s="101">
        <f t="shared" si="115"/>
        <v>1984280309</v>
      </c>
      <c r="Z126" s="101">
        <f>Z35+Z71+Z91+Z105+Z124</f>
        <v>1702623255</v>
      </c>
      <c r="AA126" s="101">
        <f t="shared" si="115"/>
        <v>262389088</v>
      </c>
      <c r="AB126" s="101">
        <f t="shared" si="115"/>
        <v>2041182021</v>
      </c>
      <c r="AC126" s="104">
        <f>+AD126/G126</f>
        <v>0.43619484951341619</v>
      </c>
      <c r="AD126" s="101">
        <f t="shared" ref="AD126:AY126" si="116">AD35+AD71+AD91+AD105+AD124</f>
        <v>15349598727</v>
      </c>
      <c r="AE126" s="101">
        <f t="shared" si="116"/>
        <v>591917790</v>
      </c>
      <c r="AF126" s="67">
        <f t="shared" si="116"/>
        <v>2729836610</v>
      </c>
      <c r="AG126" s="67">
        <f t="shared" si="116"/>
        <v>232519371</v>
      </c>
      <c r="AH126" s="67">
        <f t="shared" si="116"/>
        <v>0</v>
      </c>
      <c r="AI126" s="67">
        <f t="shared" si="116"/>
        <v>139655529</v>
      </c>
      <c r="AJ126" s="101">
        <f t="shared" si="116"/>
        <v>96596000</v>
      </c>
      <c r="AK126" s="101">
        <f t="shared" si="116"/>
        <v>2048046532</v>
      </c>
      <c r="AL126" s="101">
        <f t="shared" si="116"/>
        <v>20348750</v>
      </c>
      <c r="AM126" s="101">
        <f t="shared" si="116"/>
        <v>134027742</v>
      </c>
      <c r="AN126" s="101">
        <f t="shared" si="116"/>
        <v>157240869</v>
      </c>
      <c r="AO126" s="101">
        <f t="shared" si="116"/>
        <v>273722150</v>
      </c>
      <c r="AP126" s="101">
        <f t="shared" si="116"/>
        <v>0</v>
      </c>
      <c r="AQ126" s="101">
        <f t="shared" si="116"/>
        <v>68653410</v>
      </c>
      <c r="AR126" s="101">
        <f t="shared" si="116"/>
        <v>69449595</v>
      </c>
      <c r="AS126" s="101">
        <f t="shared" si="116"/>
        <v>2961328884</v>
      </c>
      <c r="AT126" s="101">
        <f t="shared" si="116"/>
        <v>821322040</v>
      </c>
      <c r="AU126" s="101">
        <f t="shared" si="116"/>
        <v>103543568</v>
      </c>
      <c r="AV126" s="101">
        <f t="shared" si="116"/>
        <v>1542202271</v>
      </c>
      <c r="AW126" s="101">
        <f t="shared" si="116"/>
        <v>1702589922</v>
      </c>
      <c r="AX126" s="101">
        <f t="shared" si="116"/>
        <v>229575438</v>
      </c>
      <c r="AY126" s="101">
        <f t="shared" si="116"/>
        <v>1427022256</v>
      </c>
      <c r="AZ126" s="105">
        <f>1-AC126</f>
        <v>0.56380515048658375</v>
      </c>
      <c r="BA126" s="101">
        <f t="shared" ref="BA126:BV126" si="117">BA35+BA71+BA91+BA105+BA124</f>
        <v>19840176540</v>
      </c>
      <c r="BB126" s="101">
        <f t="shared" si="117"/>
        <v>536594</v>
      </c>
      <c r="BC126" s="67">
        <f t="shared" si="117"/>
        <v>153086301</v>
      </c>
      <c r="BD126" s="67">
        <f t="shared" si="117"/>
        <v>58153713</v>
      </c>
      <c r="BE126" s="67">
        <f t="shared" si="117"/>
        <v>12000000000</v>
      </c>
      <c r="BF126" s="67">
        <f t="shared" si="117"/>
        <v>20344471</v>
      </c>
      <c r="BG126" s="101">
        <f t="shared" si="117"/>
        <v>131225027</v>
      </c>
      <c r="BH126" s="101">
        <f t="shared" si="117"/>
        <v>1280876097</v>
      </c>
      <c r="BI126" s="101">
        <f t="shared" si="117"/>
        <v>466640196</v>
      </c>
      <c r="BJ126" s="101">
        <f t="shared" si="117"/>
        <v>327961205</v>
      </c>
      <c r="BK126" s="101">
        <f t="shared" si="117"/>
        <v>329748077</v>
      </c>
      <c r="BL126" s="101">
        <f t="shared" si="117"/>
        <v>206277850</v>
      </c>
      <c r="BM126" s="101">
        <f t="shared" si="117"/>
        <v>42838346</v>
      </c>
      <c r="BN126" s="101">
        <f t="shared" si="117"/>
        <v>219086236</v>
      </c>
      <c r="BO126" s="101">
        <f t="shared" si="117"/>
        <v>75826475</v>
      </c>
      <c r="BP126" s="101">
        <f t="shared" si="117"/>
        <v>3157897041</v>
      </c>
      <c r="BQ126" s="101">
        <f t="shared" si="117"/>
        <v>267056196</v>
      </c>
      <c r="BR126" s="101">
        <f t="shared" si="117"/>
        <v>13537929</v>
      </c>
      <c r="BS126" s="101">
        <f t="shared" si="117"/>
        <v>442078038</v>
      </c>
      <c r="BT126" s="101">
        <f t="shared" si="117"/>
        <v>33333</v>
      </c>
      <c r="BU126" s="101">
        <f t="shared" si="117"/>
        <v>32813650</v>
      </c>
      <c r="BV126" s="101">
        <f t="shared" si="117"/>
        <v>614159765</v>
      </c>
      <c r="BW126" s="105">
        <f>+BX126/G126</f>
        <v>0.36987506291936673</v>
      </c>
      <c r="BX126" s="101">
        <f t="shared" ref="BX126:CS126" si="118">BX35+BX71+BX91+BX105+BX124</f>
        <v>13015820341</v>
      </c>
      <c r="BY126" s="101">
        <f t="shared" si="118"/>
        <v>589415645</v>
      </c>
      <c r="BZ126" s="101">
        <f>BZ35+BZ71+BZ91+BZ105+BZ124</f>
        <v>2443605480</v>
      </c>
      <c r="CA126" s="101">
        <f>CA35+CA71+CA91+CA105+CA124</f>
        <v>196288447</v>
      </c>
      <c r="CB126" s="101">
        <f t="shared" si="118"/>
        <v>0</v>
      </c>
      <c r="CC126" s="101">
        <f t="shared" si="118"/>
        <v>119567225</v>
      </c>
      <c r="CD126" s="101">
        <f t="shared" si="118"/>
        <v>96596000</v>
      </c>
      <c r="CE126" s="101">
        <f t="shared" si="118"/>
        <v>1293886172</v>
      </c>
      <c r="CF126" s="101">
        <f t="shared" si="118"/>
        <v>19348750</v>
      </c>
      <c r="CG126" s="101">
        <f t="shared" si="118"/>
        <v>133027742</v>
      </c>
      <c r="CH126" s="101">
        <f t="shared" si="118"/>
        <v>156240869</v>
      </c>
      <c r="CI126" s="101">
        <f t="shared" si="118"/>
        <v>252283623</v>
      </c>
      <c r="CJ126" s="101">
        <f t="shared" si="118"/>
        <v>0</v>
      </c>
      <c r="CK126" s="101">
        <f t="shared" si="118"/>
        <v>68653410</v>
      </c>
      <c r="CL126" s="101">
        <f t="shared" si="118"/>
        <v>69449595</v>
      </c>
      <c r="CM126" s="101">
        <f t="shared" si="118"/>
        <v>2289064574</v>
      </c>
      <c r="CN126" s="101">
        <f t="shared" si="118"/>
        <v>800928999</v>
      </c>
      <c r="CO126" s="101">
        <f t="shared" si="118"/>
        <v>92731193</v>
      </c>
      <c r="CP126" s="101">
        <f t="shared" si="118"/>
        <v>1375205723</v>
      </c>
      <c r="CQ126" s="101">
        <f t="shared" si="118"/>
        <v>1667313707</v>
      </c>
      <c r="CR126" s="101">
        <f t="shared" si="118"/>
        <v>124850855</v>
      </c>
      <c r="CS126" s="101">
        <f t="shared" si="118"/>
        <v>1227362332</v>
      </c>
      <c r="CT126" s="21">
        <f>1-BW126</f>
        <v>0.63012493708063322</v>
      </c>
      <c r="CU126" s="101">
        <f t="shared" ref="CU126:DP126" si="119">CU35+CU71+CU91+CU105+CU124</f>
        <v>22173954926</v>
      </c>
      <c r="CV126" s="101">
        <f t="shared" si="119"/>
        <v>3038739</v>
      </c>
      <c r="CW126" s="101">
        <f t="shared" si="119"/>
        <v>439317431</v>
      </c>
      <c r="CX126" s="101">
        <f t="shared" si="119"/>
        <v>94384637</v>
      </c>
      <c r="CY126" s="101">
        <f t="shared" si="119"/>
        <v>12000000000</v>
      </c>
      <c r="CZ126" s="101">
        <f t="shared" si="119"/>
        <v>40432775</v>
      </c>
      <c r="DA126" s="101">
        <f t="shared" si="119"/>
        <v>131225027</v>
      </c>
      <c r="DB126" s="101">
        <f t="shared" si="119"/>
        <v>2035036457</v>
      </c>
      <c r="DC126" s="101">
        <f t="shared" si="119"/>
        <v>467640196</v>
      </c>
      <c r="DD126" s="101">
        <f t="shared" si="119"/>
        <v>328961205</v>
      </c>
      <c r="DE126" s="101">
        <f t="shared" si="119"/>
        <v>330748077</v>
      </c>
      <c r="DF126" s="101">
        <f t="shared" si="119"/>
        <v>227716377</v>
      </c>
      <c r="DG126" s="101">
        <f t="shared" si="119"/>
        <v>42838346</v>
      </c>
      <c r="DH126" s="101">
        <f t="shared" si="119"/>
        <v>219086236</v>
      </c>
      <c r="DI126" s="101">
        <f t="shared" si="119"/>
        <v>75826475</v>
      </c>
      <c r="DJ126" s="101">
        <f t="shared" si="119"/>
        <v>3830161351</v>
      </c>
      <c r="DK126" s="101">
        <f t="shared" si="119"/>
        <v>287449237</v>
      </c>
      <c r="DL126" s="101">
        <f t="shared" si="119"/>
        <v>24350304</v>
      </c>
      <c r="DM126" s="101">
        <f t="shared" si="119"/>
        <v>609074586</v>
      </c>
      <c r="DN126" s="101">
        <f t="shared" si="119"/>
        <v>35309548</v>
      </c>
      <c r="DO126" s="101">
        <f t="shared" si="119"/>
        <v>137538233</v>
      </c>
      <c r="DP126" s="101">
        <f t="shared" si="119"/>
        <v>813819689</v>
      </c>
      <c r="DR126" s="25">
        <f>+G126</f>
        <v>35189775267</v>
      </c>
      <c r="DS126" s="25">
        <f>+AD126+BA126</f>
        <v>35189775267</v>
      </c>
      <c r="DT126" s="25">
        <f>+BX126+CU126</f>
        <v>35189775267</v>
      </c>
      <c r="DV126" s="33"/>
    </row>
    <row r="127" spans="1:126" ht="5.25" customHeight="1" x14ac:dyDescent="0.25">
      <c r="C127" s="106"/>
      <c r="D127" s="106"/>
      <c r="E127" s="107"/>
      <c r="F127" s="107"/>
      <c r="G127" s="108"/>
      <c r="H127" s="108"/>
      <c r="I127" s="109"/>
      <c r="J127" s="108"/>
      <c r="K127" s="108"/>
      <c r="L127" s="110"/>
      <c r="M127" s="110"/>
      <c r="N127" s="110"/>
      <c r="O127" s="110"/>
      <c r="P127" s="110"/>
      <c r="Q127" s="110"/>
      <c r="R127" s="110"/>
      <c r="S127" s="110"/>
      <c r="T127" s="110"/>
      <c r="U127" s="110"/>
      <c r="V127" s="110"/>
      <c r="W127" s="110"/>
      <c r="X127" s="110"/>
      <c r="Y127" s="110"/>
      <c r="Z127" s="110"/>
      <c r="AA127" s="110"/>
      <c r="AB127" s="110"/>
      <c r="AC127" s="111"/>
      <c r="AD127" s="112"/>
      <c r="AE127" s="112"/>
      <c r="AF127" s="112"/>
      <c r="AG127" s="112"/>
      <c r="AH127" s="112"/>
      <c r="AI127" s="112"/>
      <c r="AJ127" s="112"/>
      <c r="AK127" s="110"/>
      <c r="AL127" s="110"/>
      <c r="AM127" s="110"/>
      <c r="AN127" s="110"/>
      <c r="AO127" s="110"/>
      <c r="AP127" s="110"/>
      <c r="AQ127" s="110"/>
      <c r="AR127" s="110"/>
      <c r="AS127" s="110"/>
      <c r="AT127" s="110"/>
      <c r="AU127" s="110"/>
      <c r="AV127" s="110"/>
      <c r="AW127" s="110"/>
      <c r="AX127" s="110"/>
      <c r="AY127" s="110"/>
      <c r="AZ127" s="111"/>
      <c r="BA127" s="112"/>
      <c r="BB127" s="112"/>
      <c r="BC127" s="112"/>
      <c r="BD127" s="112"/>
      <c r="BE127" s="112"/>
      <c r="BF127" s="112"/>
      <c r="BG127" s="113"/>
      <c r="BH127" s="113"/>
      <c r="BI127" s="113"/>
      <c r="BJ127" s="113"/>
      <c r="BK127" s="113"/>
      <c r="BL127" s="113"/>
      <c r="BM127" s="113"/>
      <c r="BN127" s="113"/>
      <c r="BO127" s="113"/>
      <c r="BP127" s="113"/>
      <c r="BQ127" s="113"/>
      <c r="BR127" s="113"/>
      <c r="BS127" s="113"/>
      <c r="BT127" s="113"/>
      <c r="BU127" s="113"/>
      <c r="BV127" s="113"/>
      <c r="BW127" s="111"/>
      <c r="BX127" s="114"/>
      <c r="BY127" s="115"/>
      <c r="BZ127" s="115"/>
      <c r="CA127" s="115"/>
      <c r="CB127" s="115"/>
      <c r="CC127" s="115"/>
      <c r="CD127" s="110"/>
      <c r="CE127" s="110"/>
      <c r="CF127" s="110"/>
      <c r="CG127" s="110"/>
      <c r="CH127" s="110"/>
      <c r="CI127" s="110"/>
      <c r="CJ127" s="110"/>
      <c r="CK127" s="110"/>
      <c r="CL127" s="110"/>
      <c r="CM127" s="110"/>
      <c r="CN127" s="110"/>
      <c r="CO127" s="110"/>
      <c r="CP127" s="110"/>
      <c r="CQ127" s="110"/>
      <c r="CR127" s="110"/>
      <c r="CS127" s="110"/>
      <c r="CT127" s="21"/>
      <c r="CU127" s="116"/>
      <c r="CV127" s="112"/>
      <c r="CW127" s="112"/>
      <c r="CX127" s="112"/>
      <c r="CY127" s="112"/>
      <c r="CZ127" s="112"/>
      <c r="DA127" s="113"/>
      <c r="DB127" s="113"/>
      <c r="DC127" s="113"/>
      <c r="DD127" s="113"/>
      <c r="DE127" s="113"/>
      <c r="DF127" s="113"/>
      <c r="DG127" s="113"/>
      <c r="DH127" s="113"/>
      <c r="DI127" s="113"/>
      <c r="DJ127" s="113"/>
      <c r="DK127" s="113"/>
      <c r="DL127" s="113"/>
      <c r="DM127" s="113"/>
      <c r="DN127" s="113"/>
      <c r="DO127" s="113"/>
      <c r="DP127" s="113"/>
      <c r="DR127" s="25"/>
      <c r="DS127" s="25"/>
      <c r="DT127" s="25"/>
    </row>
    <row r="128" spans="1:126" ht="16.5" customHeight="1" x14ac:dyDescent="0.25">
      <c r="C128" s="117"/>
      <c r="D128" s="118" t="s">
        <v>367</v>
      </c>
      <c r="E128" s="111">
        <v>111</v>
      </c>
      <c r="F128" s="119"/>
      <c r="G128" s="120">
        <f>SUMIF($E$4:$E$123,"111",$G$4:$G$123)</f>
        <v>14867943269</v>
      </c>
      <c r="H128" s="121">
        <f>SUMIF($E$4:$E$124,"111",$H$4:$H$124)</f>
        <v>181434097</v>
      </c>
      <c r="I128" s="121">
        <f>SUMIF($E$4:$E$124,"111",$I$4:$I$124)</f>
        <v>125000000</v>
      </c>
      <c r="J128" s="121">
        <f>SUMIF($E$4:$E$124,"111",$J$4:$J$124)</f>
        <v>83934392</v>
      </c>
      <c r="K128" s="120">
        <f>SUMIF($E$4:$E$123,"111",$K$4:$K$123)</f>
        <v>12000000000</v>
      </c>
      <c r="L128" s="119">
        <f>SUMIF($E$4:$E$124,"111",$L$4:$L$124)</f>
        <v>0</v>
      </c>
      <c r="M128" s="119">
        <f>SUMIF($E$4:$E$123,"111",$M$4:$M$123)</f>
        <v>0</v>
      </c>
      <c r="N128" s="119">
        <f>SUMIF($E$4:$E$123,"111",$N$4:$N$123)</f>
        <v>1519897747</v>
      </c>
      <c r="O128" s="119">
        <f>SUMIF($E$4:$E$123,"111",$O$4:$O$123)</f>
        <v>310005769</v>
      </c>
      <c r="P128" s="119">
        <f>SUMIF($E$4:$E$123,"111",$P$4:$P$123)</f>
        <v>176397857</v>
      </c>
      <c r="Q128" s="119">
        <f>SUMIF($E$4:$E$123,"111",$Q$4:$Q$123)</f>
        <v>184068915</v>
      </c>
      <c r="R128" s="119">
        <f>SUMIF($E$4:$E$123,"111",$R$4:$R$123)</f>
        <v>0</v>
      </c>
      <c r="S128" s="119">
        <f>SUMIF($E$4:$E$123,"111",$S$4:$S$123)</f>
        <v>40897490</v>
      </c>
      <c r="T128" s="119">
        <f>SUMIF($E$4:$E$123,"111",$T$4:$T$123)</f>
        <v>100000000</v>
      </c>
      <c r="U128" s="119">
        <f>SUMIF($E$4:$E$123,"111",$U$4:$U$123)</f>
        <v>0</v>
      </c>
      <c r="V128" s="119">
        <f>SUMIF($E$4:$E$123,"111",$V$4:$V$123)</f>
        <v>0</v>
      </c>
      <c r="W128" s="119">
        <f>SUMIF($E$4:$E$123,"111",$W$4:$W$123)</f>
        <v>0</v>
      </c>
      <c r="X128" s="119">
        <f>SUMIF($E$4:$E$123,"111",$X$4:$X$123)</f>
        <v>26750747</v>
      </c>
      <c r="Y128" s="119">
        <f>SUMIF($E$4:$E$123,"111",$Y$4:$Y$123)</f>
        <v>0</v>
      </c>
      <c r="Z128" s="119">
        <f>SUMIF($E$4:$E$123,"111",$Z$4:$Z$123)</f>
        <v>0</v>
      </c>
      <c r="AA128" s="119"/>
      <c r="AB128" s="119">
        <f>SUMIF($E$4:$E$123,"111",$AB$4:$AB$123)</f>
        <v>119556255</v>
      </c>
      <c r="AC128" s="122">
        <f t="shared" ref="AC128:AC136" si="120">+AD128/G128</f>
        <v>9.1579399340254511E-2</v>
      </c>
      <c r="AD128" s="120">
        <f>SUMIF($E$4:$E$123,"111",$AD$4:$AD$123)</f>
        <v>1361597314</v>
      </c>
      <c r="AE128" s="120">
        <f>SUMIF($E$4:$E$123,"111",$AE$4:$AE$123)</f>
        <v>181434097</v>
      </c>
      <c r="AF128" s="120">
        <f>SUMIF($E$4:$E$123,"111",$AF$4:$AF$123)</f>
        <v>125000000</v>
      </c>
      <c r="AG128" s="120">
        <f>SUMIF($E$4:$E$123,"111",$AG$4:$AG$123)</f>
        <v>83934392</v>
      </c>
      <c r="AH128" s="120">
        <f>SUMIF($E$4:$E$123,"111",$AH$4:$AH$123)</f>
        <v>0</v>
      </c>
      <c r="AI128" s="120">
        <f>SUMIF($E$4:$E$123,"111",$AI$4:$AI$123)</f>
        <v>0</v>
      </c>
      <c r="AJ128" s="120">
        <f>SUMIF($E$4:$E$123,"111",$AJ$4:$AJ$123)</f>
        <v>0</v>
      </c>
      <c r="AK128" s="120">
        <f>SUMIF($E$4:$E$123,"111",$AK$4:$AK$123)</f>
        <v>785008000</v>
      </c>
      <c r="AL128" s="120">
        <f>SUMIF($E$4:$E$123,"111",$AL$4:$AL$123)</f>
        <v>17735950</v>
      </c>
      <c r="AM128" s="120">
        <f>SUMIF($E$4:$E$123,"111",$AM$4:$AM$123)</f>
        <v>38161671</v>
      </c>
      <c r="AN128" s="120">
        <f>SUMIF($E$4:$E$123,"111",$AN$4:$AN$123)</f>
        <v>9169750</v>
      </c>
      <c r="AO128" s="120">
        <f>SUMIF($E$4:$E$123,"111",$AO$4:$AO$123)</f>
        <v>0</v>
      </c>
      <c r="AP128" s="120">
        <f>SUMIF($E$4:$E$123,"111",$AP$4:$AP$123)</f>
        <v>0</v>
      </c>
      <c r="AQ128" s="120">
        <f>SUMIF($E$4:$E$123,"111",$AQ$4:$AQ$123)</f>
        <v>0</v>
      </c>
      <c r="AR128" s="120">
        <f>SUMIF($E$4:$E$123,"111",$AR$4:$AR$123)</f>
        <v>0</v>
      </c>
      <c r="AS128" s="120">
        <f>SUMIF($E$4:$E$123,"111",$AS$4:$AS$123)</f>
        <v>0</v>
      </c>
      <c r="AT128" s="120">
        <f>SUMIF($E$4:$E$123,"111",$AT$4:$AT$123)</f>
        <v>0</v>
      </c>
      <c r="AU128" s="120">
        <f>SUMIF($E$4:$E$123,"111",$AU$4:$AU$123)</f>
        <v>26503215</v>
      </c>
      <c r="AV128" s="120">
        <f>SUMIF($E$4:$E$123,"111",$AV$4:$AV$123)</f>
        <v>0</v>
      </c>
      <c r="AW128" s="120">
        <f>SUMIF($E$4:$E$123,"111",$AW$4:$AW$123)</f>
        <v>0</v>
      </c>
      <c r="AX128" s="120">
        <f>SUMIF($E$4:$E$123,"111",$AX$4:$AX$123)</f>
        <v>0</v>
      </c>
      <c r="AY128" s="120">
        <f>SUMIF($E$4:$E$123,"111",$AY$4:$AY$123)</f>
        <v>94650239</v>
      </c>
      <c r="AZ128" s="105">
        <f t="shared" ref="AZ128:AZ136" si="121">1-AC128</f>
        <v>0.9084206006597455</v>
      </c>
      <c r="BA128" s="24">
        <f t="shared" ref="BA128:BA135" si="122">SUM(BB128:BV128)</f>
        <v>13506345955</v>
      </c>
      <c r="BB128" s="123">
        <f>SUMIF($E$4:$E$123,"111",$BB$4:$BB$123)</f>
        <v>0</v>
      </c>
      <c r="BC128" s="123">
        <f>SUMIF($E$4:$E$123,"111",$BC$4:$BC$123)</f>
        <v>0</v>
      </c>
      <c r="BD128" s="123">
        <f>SUMIF($E$4:$E$123,"111",$BD$4:$BD$123)</f>
        <v>0</v>
      </c>
      <c r="BE128" s="123">
        <f>SUMIF($E$4:$E$123,"111",$BE$4:$BE$123)</f>
        <v>12000000000</v>
      </c>
      <c r="BF128" s="123">
        <f>SUMIF($E$4:$E$123,"111",$BF$4:$BF$123)</f>
        <v>0</v>
      </c>
      <c r="BG128" s="123">
        <f>SUMIF($E$4:$E$123,"111",$BG$4:$BG$123)</f>
        <v>0</v>
      </c>
      <c r="BH128" s="123">
        <f>SUMIF($E$4:$E$123,"111",$BH$4:$BH$123)</f>
        <v>734889747</v>
      </c>
      <c r="BI128" s="123">
        <f>SUMIF($E$4:$E$123,"111",$BI$4:$BI$123)</f>
        <v>292269819</v>
      </c>
      <c r="BJ128" s="123">
        <f>SUMIF($E$4:$E$123,"111",$BJ$4:$BJ$123)</f>
        <v>138236186</v>
      </c>
      <c r="BK128" s="123">
        <f>SUMIF($E$4:$E$123,"111",$BK$4:$BK$123)</f>
        <v>174899165</v>
      </c>
      <c r="BL128" s="123">
        <f>SUMIF($E$4:$E$123,"111",$BL$4:$BL$123)</f>
        <v>0</v>
      </c>
      <c r="BM128" s="123">
        <f>SUMIF($E$4:$E$123,"111",$BM$4:$BM$123)</f>
        <v>40897490</v>
      </c>
      <c r="BN128" s="123">
        <f>SUMIF($E$4:$E$123,"111",$BN$4:$BN$123)</f>
        <v>100000000</v>
      </c>
      <c r="BO128" s="123">
        <f>SUMIF($E$4:$E$123,"111",$BO$4:$BO$123)</f>
        <v>0</v>
      </c>
      <c r="BP128" s="123">
        <f>SUMIF($E$4:$E$123,"111",$BP$4:$BP$123)</f>
        <v>0</v>
      </c>
      <c r="BQ128" s="123">
        <f>SUMIF($E$4:$E$123,"111",$BQ$4:$BQ$123)</f>
        <v>0</v>
      </c>
      <c r="BR128" s="123">
        <f>SUMIF($E$4:$E$123,"111",$BR$4:$BR$123)</f>
        <v>247532</v>
      </c>
      <c r="BS128" s="123">
        <f>SUMIF($E$4:$E$123,"111",$BS$4:$BS$123)</f>
        <v>0</v>
      </c>
      <c r="BT128" s="123">
        <f>SUMIF($E$4:$E$123,"111",$BT$4:$BT$123)</f>
        <v>0</v>
      </c>
      <c r="BU128" s="123">
        <f>SUMIF($E$4:$E$123,"111",$BU$4:$BU$123)</f>
        <v>0</v>
      </c>
      <c r="BV128" s="124">
        <f>SUMIF($E$4:$E$123,"111",$BV$4:$BV$123)</f>
        <v>24906016</v>
      </c>
      <c r="BW128" s="125">
        <f t="shared" ref="BW128:BW136" si="123">+BX128/G128</f>
        <v>8.8982539821661738E-2</v>
      </c>
      <c r="BX128" s="30">
        <f t="shared" ref="BX128:BX135" si="124">SUM(BY128:CS128)</f>
        <v>1322987354</v>
      </c>
      <c r="BY128" s="120">
        <f>SUMIF($E$4:$E$123,"111",$BY$4:$BY$123)</f>
        <v>181434097</v>
      </c>
      <c r="BZ128" s="120">
        <f>SUMIF($E$4:$E$123,"111",$BZ$4:$BZ$123)</f>
        <v>125000000</v>
      </c>
      <c r="CA128" s="120">
        <f>SUMIF($E$4:$E$123,"111",$CA$4:$CA$123)</f>
        <v>83934392</v>
      </c>
      <c r="CB128" s="120">
        <f>SUMIF($E$4:$E$123,"111",$CB$4:$CB$123)</f>
        <v>0</v>
      </c>
      <c r="CC128" s="120">
        <f>SUMIF($E$4:$E$123,"111",$CC$4:$CC$123)</f>
        <v>0</v>
      </c>
      <c r="CD128" s="120">
        <f>SUMIF($E$4:$E$123,"111",$CD$4:$CD$123)</f>
        <v>0</v>
      </c>
      <c r="CE128" s="120">
        <f>SUMIF($E$4:$E$123,"111",$CE$4:$CE$123)</f>
        <v>773099295</v>
      </c>
      <c r="CF128" s="120">
        <f>SUMIF($E$4:$E$123,"111",$CF$4:$CF$123)</f>
        <v>17735950</v>
      </c>
      <c r="CG128" s="120">
        <f>SUMIF($E$4:$E$123,"111",$CG$4:$CG$123)</f>
        <v>38161671</v>
      </c>
      <c r="CH128" s="120">
        <f>SUMIF($E$4:$E$123,"111",$CH$4:$CH$123)</f>
        <v>9169750</v>
      </c>
      <c r="CI128" s="120">
        <f>SUMIF($E$4:$E$123,"111",$CI$4:$CI$123)</f>
        <v>0</v>
      </c>
      <c r="CJ128" s="120">
        <f>SUMIF($E$4:$E$123,"111",$CJ$4:$CJ$123)</f>
        <v>0</v>
      </c>
      <c r="CK128" s="120">
        <f>SUMIF($E$4:$E$123,"111",$CK$4:$CK$123)</f>
        <v>0</v>
      </c>
      <c r="CL128" s="120">
        <f>SUMIF($E$4:$E$123,"111",$CL$4:$CL$123)</f>
        <v>0</v>
      </c>
      <c r="CM128" s="120">
        <f>SUMIF($E$4:$E$123,"111",$CM$4:$CM$123)</f>
        <v>0</v>
      </c>
      <c r="CN128" s="120">
        <f>SUMIF($E$4:$E$123,"111",$CN$4:$CN$123)</f>
        <v>0</v>
      </c>
      <c r="CO128" s="120">
        <f>SUMIF($E$4:$E$123,"111",$CO$4:$CO$123)</f>
        <v>22411960</v>
      </c>
      <c r="CP128" s="120">
        <f>SUMIF($E$4:$E$123,"111",$CP$4:$CP$123)</f>
        <v>0</v>
      </c>
      <c r="CQ128" s="120">
        <f>SUMIF($E$4:$E$123,"111",$CQ$4:$CQ$123)</f>
        <v>0</v>
      </c>
      <c r="CR128" s="120">
        <f>SUMIF($E$4:$E$123,"111",$CR$4:$CR$123)</f>
        <v>0</v>
      </c>
      <c r="CS128" s="126">
        <f>SUMIF($E$4:$E$123,"111",$CS$4:$CS$123)</f>
        <v>72040239</v>
      </c>
      <c r="CT128" s="21">
        <f t="shared" ref="CT128:CT136" si="125">1-BW128</f>
        <v>0.91101746017833829</v>
      </c>
      <c r="CU128" s="24">
        <f t="shared" ref="CU128:CU135" si="126">SUM(CV128:DP128)</f>
        <v>13544955915</v>
      </c>
      <c r="CV128" s="123">
        <f>SUMIF($E$4:$E$123,"111",$CV$4:$CV$123)</f>
        <v>0</v>
      </c>
      <c r="CW128" s="123">
        <f>SUMIF($E$4:$E$123,"111",$CW$4:$CW$123)</f>
        <v>0</v>
      </c>
      <c r="CX128" s="123">
        <f>SUMIF($E$4:$E$123,"111",$CX$4:$CX$123)</f>
        <v>0</v>
      </c>
      <c r="CY128" s="123">
        <f>SUMIF($E$4:$E$123,"111",$CY$4:$CY$123)</f>
        <v>12000000000</v>
      </c>
      <c r="CZ128" s="123">
        <f>SUMIF($E$4:$E$123,"111",$CZ$4:$CZ$123)</f>
        <v>0</v>
      </c>
      <c r="DA128" s="123">
        <f>SUMIF($E$4:$E$123,"111",$DA$4:$DA$123)</f>
        <v>0</v>
      </c>
      <c r="DB128" s="123">
        <f>SUMIF($E$4:$E$123,"111",$DB$4:$DB$123)</f>
        <v>746798452</v>
      </c>
      <c r="DC128" s="123">
        <f>SUMIF($E$4:$E$123,"111",$DC$4:$DC$123)</f>
        <v>292269819</v>
      </c>
      <c r="DD128" s="123">
        <f>SUMIF($E$4:$E$123,"111",$DD$4:$DD$123)</f>
        <v>138236186</v>
      </c>
      <c r="DE128" s="123">
        <f>SUMIF($E$4:$E$123,"111",$DE$4:$DE$123)</f>
        <v>174899165</v>
      </c>
      <c r="DF128" s="127">
        <f>SUMIF($E$4:$E$123,"111",$DF$4:$DF$123)</f>
        <v>0</v>
      </c>
      <c r="DG128" s="127">
        <f>SUMIF($E$4:$E$123,"111",$DG$4:$DG$123)</f>
        <v>40897490</v>
      </c>
      <c r="DH128" s="127">
        <f>SUMIF($E$4:$E$123,"111",$DH$4:$DH$123)</f>
        <v>100000000</v>
      </c>
      <c r="DI128" s="127">
        <f>SUMIF($E$4:$E$123,"111",$DI$4:$DI$123)</f>
        <v>0</v>
      </c>
      <c r="DJ128" s="127">
        <f>SUMIF($E$4:$E$123,"111",$DJ$4:$DJ$123)</f>
        <v>0</v>
      </c>
      <c r="DK128" s="127">
        <f>SUMIF($E$4:$E$123,"111",$DK$4:$DK$123)</f>
        <v>0</v>
      </c>
      <c r="DL128" s="127">
        <f>SUMIF($E$4:$E$123,"111",$DL$4:$DL$123)</f>
        <v>4338787</v>
      </c>
      <c r="DM128" s="127">
        <f>SUMIF($E$4:$E$123,"111",$DM$4:$DM$123)</f>
        <v>0</v>
      </c>
      <c r="DN128" s="127">
        <f>SUMIF($E$4:$E$123,"111",$DN$4:$DN$123)</f>
        <v>0</v>
      </c>
      <c r="DO128" s="127">
        <f>SUMIF($E$4:$E$123,"111",$DO$4:$DO$123)</f>
        <v>0</v>
      </c>
      <c r="DP128" s="127">
        <f>SUMIF($E$4:$E$123,"111",$DP$4:$DP$123)</f>
        <v>47516016</v>
      </c>
      <c r="DR128" s="25">
        <f t="shared" ref="DR128:DR136" si="127">+G128</f>
        <v>14867943269</v>
      </c>
      <c r="DS128" s="25">
        <f t="shared" ref="DS128:DS136" si="128">+AD128+BA128</f>
        <v>14867943269</v>
      </c>
      <c r="DT128" s="25">
        <f t="shared" ref="DT128:DT135" si="129">+BX128+CU128</f>
        <v>14867943269</v>
      </c>
      <c r="DV128" s="33"/>
    </row>
    <row r="129" spans="3:126" ht="18" customHeight="1" x14ac:dyDescent="0.25">
      <c r="C129" s="128"/>
      <c r="D129" s="118" t="s">
        <v>368</v>
      </c>
      <c r="E129" s="111">
        <v>211</v>
      </c>
      <c r="F129" s="119"/>
      <c r="G129" s="120">
        <f>SUMIF($E$4:$E$123,"211",$G$4:$G$123)</f>
        <v>2967091475</v>
      </c>
      <c r="H129" s="121">
        <f>SUMIF($E$4:$E$124,"211",$H$4:$H$124)</f>
        <v>0</v>
      </c>
      <c r="I129" s="121">
        <f>SUMIF($E$4:$E$124,"211",$I$4:$I$124)</f>
        <v>350000000</v>
      </c>
      <c r="J129" s="121">
        <f>SUMIF($E$4:$E$124,"211",$J$4:$J$124)</f>
        <v>20115972</v>
      </c>
      <c r="K129" s="120">
        <f>SUMIF($E$4:$E$123,"211",$K$4:$K$123)</f>
        <v>0</v>
      </c>
      <c r="L129" s="119">
        <f>SUMIF($E$4:$E$123,"211",$L$4:$L$123)</f>
        <v>0</v>
      </c>
      <c r="M129" s="119">
        <f>SUMIF($E$4:$E$123,"211",$M$4:$M$123)</f>
        <v>227821027</v>
      </c>
      <c r="N129" s="119">
        <f>SUMIF($E$4:$E$123,"211",$N$4:$N$123)</f>
        <v>460614970</v>
      </c>
      <c r="O129" s="119">
        <f>SUMIF($E$4:$E$123,"211",$O$4:$O$123)</f>
        <v>157983177</v>
      </c>
      <c r="P129" s="119">
        <f>SUMIF($E$4:$E$123,"211",$P$4:$P$123)</f>
        <v>284591090</v>
      </c>
      <c r="Q129" s="119">
        <f>SUMIF($E$4:$E$123,"211",$Q$4:$Q$123)</f>
        <v>276920031</v>
      </c>
      <c r="R129" s="119">
        <f>SUMIF($E$4:$E$123,"211",$R$4:$R$123)</f>
        <v>0</v>
      </c>
      <c r="S129" s="119">
        <f>SUMIF($E$4:$E$123,"211",$S$4:$S$123)</f>
        <v>1940856</v>
      </c>
      <c r="T129" s="119">
        <f>SUMIF($E$4:$E$123,"211",$T$4:$T$123)</f>
        <v>132739646</v>
      </c>
      <c r="U129" s="119">
        <f>SUMIF($E$4:$E$123,"211",$U$4:$U$123)</f>
        <v>145276070</v>
      </c>
      <c r="V129" s="119">
        <f>SUMIF($E$4:$E$123,"211",$V$4:$V$123)</f>
        <v>0</v>
      </c>
      <c r="W129" s="119">
        <f>SUMIF($E$4:$E$123,"211",$W$4:$W$123)</f>
        <v>0</v>
      </c>
      <c r="X129" s="119">
        <f>SUMIF($E$4:$E$123,"211",$X$4:$X$123)</f>
        <v>24330750</v>
      </c>
      <c r="Y129" s="119">
        <f>SUMIF($E$4:$E$123,"211",$Y$4:$Y$123)</f>
        <v>418776087</v>
      </c>
      <c r="Z129" s="119">
        <f>SUMIF($E$4:$E$123,"211",$Z$4:$Z$123)</f>
        <v>0</v>
      </c>
      <c r="AA129" s="119"/>
      <c r="AB129" s="119">
        <f>SUMIF($E$4:$E$123,"211",$AB$4:$AB$123)</f>
        <v>465981799</v>
      </c>
      <c r="AC129" s="122">
        <f t="shared" si="120"/>
        <v>0.55554186006348183</v>
      </c>
      <c r="AD129" s="120">
        <f>SUMIF($E$4:$E$123,"211",$AD$4:$AD$123)</f>
        <v>1648343517</v>
      </c>
      <c r="AE129" s="120">
        <f>SUMIF($E$4:$E$123,"211",$AE$4:$AE$123)</f>
        <v>0</v>
      </c>
      <c r="AF129" s="120">
        <f>SUMIF($E$4:$E$123,"211",$AF$4:$AF$123)</f>
        <v>350000000</v>
      </c>
      <c r="AG129" s="120">
        <f>SUMIF($E$4:$E$123,"211",$AG$4:$AG$123)</f>
        <v>1118899</v>
      </c>
      <c r="AH129" s="120">
        <f>SUMIF($E$4:$E$123,"211",$AH$4:$AH$123)</f>
        <v>0</v>
      </c>
      <c r="AI129" s="120">
        <f>SUMIF($E$4:$E$123,"211",$AI$4:$AI$123)</f>
        <v>0</v>
      </c>
      <c r="AJ129" s="120">
        <f>SUMIF($E$4:$E$123,"211",$AJ$4:$AJ$123)</f>
        <v>96596000</v>
      </c>
      <c r="AK129" s="120">
        <f>SUMIF($E$4:$E$123,"211",$AK$4:$AK$123)</f>
        <v>178239000</v>
      </c>
      <c r="AL129" s="120">
        <f>SUMIF($E$4:$E$123,"211",$AL$4:$AL$123)</f>
        <v>0</v>
      </c>
      <c r="AM129" s="120">
        <f>SUMIF($E$4:$E$123,"211",$AM$4:$AM$123)</f>
        <v>94866071</v>
      </c>
      <c r="AN129" s="120">
        <f>SUMIF($E$4:$E$123,"211",$AN$4:$AN$123)</f>
        <v>145458319</v>
      </c>
      <c r="AO129" s="120">
        <f>SUMIF($E$4:$E$123,"211",$AO$4:$AO$123)</f>
        <v>0</v>
      </c>
      <c r="AP129" s="120">
        <f>SUMIF($E$4:$E$123,"211",$AP$4:$AP$123)</f>
        <v>0</v>
      </c>
      <c r="AQ129" s="120">
        <f>SUMIF($E$4:$E$123,"211",$AQ$4:$AQ$123)</f>
        <v>64340610</v>
      </c>
      <c r="AR129" s="120">
        <f>SUMIF($E$4:$E$123,"211",$AR$4:$AR$123)</f>
        <v>69449595</v>
      </c>
      <c r="AS129" s="120">
        <f>SUMIF($E$4:$E$123,"211",$AS$4:$AS$123)</f>
        <v>0</v>
      </c>
      <c r="AT129" s="120">
        <f>SUMIF($E$4:$E$123,"211",$AT$4:$AT$123)</f>
        <v>0</v>
      </c>
      <c r="AU129" s="120">
        <f>SUMIF($E$4:$E$123,"211",$AU$4:$AU$123)</f>
        <v>16721120</v>
      </c>
      <c r="AV129" s="120">
        <f>SUMIF($E$4:$E$123,"211",$AV$4:$AV$123)</f>
        <v>348692887</v>
      </c>
      <c r="AW129" s="120">
        <f>SUMIF($E$4:$E$123,"211",$AW$4:$AW$123)</f>
        <v>0</v>
      </c>
      <c r="AX129" s="120">
        <f>SUMIF($E$4:$E$123,"211",$AX$4:$AX$123)</f>
        <v>0</v>
      </c>
      <c r="AY129" s="120">
        <f>SUMIF($E$4:$E$123,"211",$AY$4:$AY$123)</f>
        <v>282861016</v>
      </c>
      <c r="AZ129" s="105">
        <f t="shared" si="121"/>
        <v>0.44445813993651817</v>
      </c>
      <c r="BA129" s="24">
        <f t="shared" si="122"/>
        <v>1318747958</v>
      </c>
      <c r="BB129" s="123">
        <f>SUMIF($E$4:$E$123,"211",$BB$4:$BB$123)</f>
        <v>0</v>
      </c>
      <c r="BC129" s="123">
        <f>SUMIF($E$4:$E$123,"211",$BC$4:$BC$123)</f>
        <v>0</v>
      </c>
      <c r="BD129" s="123">
        <f>SUMIF($E$4:$E$123,"211",$BD$4:$BD$123)</f>
        <v>18997073</v>
      </c>
      <c r="BE129" s="123">
        <f>SUMIF($E$4:$E$123,"211",$BE$4:$BE$123)</f>
        <v>0</v>
      </c>
      <c r="BF129" s="123">
        <f>SUMIF($E$4:$E$123,"211",$BF$4:$BF$123)</f>
        <v>0</v>
      </c>
      <c r="BG129" s="123">
        <f>SUMIF($E$4:$E$123,"211",$BG$4:$BG$123)</f>
        <v>131225027</v>
      </c>
      <c r="BH129" s="123">
        <f>SUMIF($E$4:$E$123,"211",$BH$4:$BH$123)</f>
        <v>282375970</v>
      </c>
      <c r="BI129" s="123">
        <f>SUMIF($E$4:$E$123,"211",$BI$4:$BI$123)</f>
        <v>157983177</v>
      </c>
      <c r="BJ129" s="123">
        <f>SUMIF($E$4:$E$123,"211",$BJ$4:$BJ$123)</f>
        <v>189725019</v>
      </c>
      <c r="BK129" s="123">
        <f>SUMIF($E$4:$E$123,"211",$BK$4:$BK$123)</f>
        <v>131461712</v>
      </c>
      <c r="BL129" s="123">
        <f>SUMIF($E$4:$E$123,"211",$BL$4:$BL$123)</f>
        <v>0</v>
      </c>
      <c r="BM129" s="123">
        <f>SUMIF($E$4:$E$123,"211",$BM$4:$BM$123)</f>
        <v>1940856</v>
      </c>
      <c r="BN129" s="123">
        <f>SUMIF($E$4:$E$123,"211",$BN$4:$BN$123)</f>
        <v>68399036</v>
      </c>
      <c r="BO129" s="123">
        <f>SUMIF($E$4:$E$123,"211",$BO$4:$BO$123)</f>
        <v>75826475</v>
      </c>
      <c r="BP129" s="123">
        <f>SUMIF($E$4:$E$123,"211",$BP$4:$BP$123)</f>
        <v>0</v>
      </c>
      <c r="BQ129" s="123">
        <f>SUMIF($E$4:$E$123,"211",$BQ$4:$BQ$123)</f>
        <v>0</v>
      </c>
      <c r="BR129" s="123">
        <f>SUMIF($E$4:$E$123,"211",$BR$4:$BR$123)</f>
        <v>7609630</v>
      </c>
      <c r="BS129" s="123">
        <f>SUMIF($E$4:$E$123,"211",$BS$4:$BS$123)</f>
        <v>70083200</v>
      </c>
      <c r="BT129" s="123">
        <f>SUMIF($E$4:$E$123,"211",$BT$4:$BT$123)</f>
        <v>0</v>
      </c>
      <c r="BU129" s="123">
        <f>SUMIF($E$4:$E$123,"211",$BU$4:$BU$123)</f>
        <v>0</v>
      </c>
      <c r="BV129" s="124">
        <f>SUMIF($E$4:$E$123,"211",$BV$4:$BV$123)</f>
        <v>183120783</v>
      </c>
      <c r="BW129" s="125">
        <f t="shared" si="123"/>
        <v>0.52330893269814005</v>
      </c>
      <c r="BX129" s="30">
        <f t="shared" si="124"/>
        <v>1552705473</v>
      </c>
      <c r="BY129" s="120">
        <f>SUMIF($E$4:$E$123,"211",$BY$4:$BY$123)</f>
        <v>0</v>
      </c>
      <c r="BZ129" s="120">
        <f>SUMIF($E$4:$E$123,"211",$BZ$4:$BZ$123)</f>
        <v>349978087</v>
      </c>
      <c r="CA129" s="120">
        <f>SUMIF($E$4:$E$123,"211",$CA$4:$CA$123)</f>
        <v>1118899</v>
      </c>
      <c r="CB129" s="120">
        <f>SUMIF($E$4:$E$123,"211",$CB$4:$CB$123)</f>
        <v>0</v>
      </c>
      <c r="CC129" s="120">
        <f>SUMIF($E$4:$E$123,"211",$CC$4:$CC$123)</f>
        <v>0</v>
      </c>
      <c r="CD129" s="120">
        <f>SUMIF($E$4:$E$123,"211",$CD$4:$CD$123)</f>
        <v>96596000</v>
      </c>
      <c r="CE129" s="120">
        <f>SUMIF($E$4:$E$123,"211",$CE$4:$CE$123)</f>
        <v>177830397</v>
      </c>
      <c r="CF129" s="120">
        <f>SUMIF($E$4:$E$123,"211",$CF$4:$CF$123)</f>
        <v>0</v>
      </c>
      <c r="CG129" s="120">
        <f>SUMIF($E$4:$E$123,"211",$CG$4:$CG$123)</f>
        <v>94866071</v>
      </c>
      <c r="CH129" s="120">
        <f>SUMIF($E$4:$E$123,"211",$CH$4:$CH$123)</f>
        <v>145458319</v>
      </c>
      <c r="CI129" s="120">
        <f>SUMIF($E$4:$E$123,"211",$CI$4:$CI$123)</f>
        <v>0</v>
      </c>
      <c r="CJ129" s="120">
        <f>SUMIF($E$4:$E$123,"211",$CJ$4:$CJ$123)</f>
        <v>0</v>
      </c>
      <c r="CK129" s="120">
        <f>SUMIF($E$4:$E$123,"211",$CK$4:$CK$123)</f>
        <v>64340610</v>
      </c>
      <c r="CL129" s="120">
        <f>SUMIF($E$4:$E$123,"211",$CL$4:$CL$123)</f>
        <v>69449595</v>
      </c>
      <c r="CM129" s="120">
        <f>SUMIF($E$4:$E$123,"211",$CM$4:$CM$123)</f>
        <v>0</v>
      </c>
      <c r="CN129" s="120">
        <f>SUMIF($E$4:$E$123,"211",$CN$4:$CN$123)</f>
        <v>0</v>
      </c>
      <c r="CO129" s="120">
        <f>SUMIF($E$4:$E$123,"211",$CO$4:$CO$123)</f>
        <v>10000000</v>
      </c>
      <c r="CP129" s="120">
        <f>SUMIF($E$4:$E$123,"211",$CP$4:$CP$123)</f>
        <v>347507459</v>
      </c>
      <c r="CQ129" s="120">
        <f>SUMIF($E$4:$E$123,"211",$CQ$4:$CQ$123)</f>
        <v>0</v>
      </c>
      <c r="CR129" s="120">
        <f>SUMIF($E$4:$E$123,"211",$CR$4:$CR$123)</f>
        <v>0</v>
      </c>
      <c r="CS129" s="126">
        <f>SUMIF($E$4:$E$123,"211",$CS$4:$CS$123)</f>
        <v>195560036</v>
      </c>
      <c r="CT129" s="21">
        <f t="shared" si="125"/>
        <v>0.47669106730185995</v>
      </c>
      <c r="CU129" s="24">
        <f t="shared" ca="1" si="126"/>
        <v>1414386002</v>
      </c>
      <c r="CV129" s="123">
        <f ca="1">SUMIF($E$4:$E$124,"211",$CV$4:$CV$123)</f>
        <v>0</v>
      </c>
      <c r="CW129" s="123">
        <f>SUMIF($E$4:$E$123,"211",$CW$4:$CW$123)</f>
        <v>21913</v>
      </c>
      <c r="CX129" s="123">
        <f>SUMIF($E$4:$E$123,"211",$CX$4:$CX$123)</f>
        <v>18997073</v>
      </c>
      <c r="CY129" s="123">
        <f>SUMIF($E$4:$E$123,"211",$CY$4:$CY$123)</f>
        <v>0</v>
      </c>
      <c r="CZ129" s="123">
        <f>SUMIF($E$4:$E$123,"211",$CZ$4:$CZ$123)</f>
        <v>0</v>
      </c>
      <c r="DA129" s="123">
        <f>SUMIF($E$4:$E$123,"211",$DA$4:$DA$123)</f>
        <v>131225027</v>
      </c>
      <c r="DB129" s="123">
        <f>SUMIF($E$4:$E$123,"211",$DB$4:$DB$123)</f>
        <v>282784573</v>
      </c>
      <c r="DC129" s="123">
        <f>SUMIF($E$4:$E$123,"211",$DC$4:$DC$123)</f>
        <v>157983177</v>
      </c>
      <c r="DD129" s="123">
        <f>SUMIF($E$4:$E$123,"211",$DD$4:$DD$123)</f>
        <v>189725019</v>
      </c>
      <c r="DE129" s="127">
        <f>SUMIF($E$4:$E$123,"211",$DE$4:$DE$123)</f>
        <v>131461712</v>
      </c>
      <c r="DF129" s="127">
        <f>SUMIF($E$4:$E$123,"211",$DF$4:$DF$123)</f>
        <v>0</v>
      </c>
      <c r="DG129" s="127">
        <f>SUMIF($E$4:$E$123,"211",$DG$4:$DG$123)</f>
        <v>1940856</v>
      </c>
      <c r="DH129" s="127">
        <f>SUMIF($E$4:$E$123,"211",$DH$4:$DH$123)</f>
        <v>68399036</v>
      </c>
      <c r="DI129" s="127">
        <f>SUMIF($E$4:$E$123,"211",$DI$4:$DI$123)</f>
        <v>75826475</v>
      </c>
      <c r="DJ129" s="127">
        <f>SUMIF($E$4:$E$123,"211",$DJ$4:$DJ$123)</f>
        <v>0</v>
      </c>
      <c r="DK129" s="127">
        <f>SUMIF($E$4:$E$123,"211",$DK$4:$DK$123)</f>
        <v>0</v>
      </c>
      <c r="DL129" s="127">
        <f>SUMIF($E$4:$E$123,"211",$DL$4:$DL$123)</f>
        <v>14330750</v>
      </c>
      <c r="DM129" s="127">
        <f>SUMIF($E$4:$E$123,"211",$DM$4:$DM$123)</f>
        <v>71268628</v>
      </c>
      <c r="DN129" s="127">
        <f>SUMIF($E$4:$E$123,"211",$DN$4:$DN$123)</f>
        <v>0</v>
      </c>
      <c r="DO129" s="127">
        <f>SUMIF($E$4:$E$123,"211",$DO$4:$DO$123)</f>
        <v>0</v>
      </c>
      <c r="DP129" s="127">
        <f>SUMIF($E$4:$E$123,"211",$DP$4:$DP$123)</f>
        <v>270421763</v>
      </c>
      <c r="DR129" s="25">
        <f t="shared" si="127"/>
        <v>2967091475</v>
      </c>
      <c r="DS129" s="25">
        <f t="shared" si="128"/>
        <v>2967091475</v>
      </c>
      <c r="DT129" s="25">
        <f t="shared" ca="1" si="129"/>
        <v>2967091475</v>
      </c>
    </row>
    <row r="130" spans="3:126" ht="18" customHeight="1" x14ac:dyDescent="0.25">
      <c r="C130" s="128"/>
      <c r="D130" s="118" t="s">
        <v>270</v>
      </c>
      <c r="E130" s="129">
        <v>301</v>
      </c>
      <c r="F130" s="119"/>
      <c r="G130" s="120">
        <f>SUMIF($E$4:$E$123,"301",$G$4:$G$123)</f>
        <v>2699617287</v>
      </c>
      <c r="H130" s="121">
        <f>SUMIF($E$4:$E$124,"301",$H$4:$H$124)</f>
        <v>349791684</v>
      </c>
      <c r="I130" s="121">
        <f>SUMIF($E$4:$E$124,"301",$I$4:$I$124)</f>
        <v>0</v>
      </c>
      <c r="J130" s="121">
        <f>SUMIF($E$4:$E$124,"301",$J$4:$J$124)</f>
        <v>848000</v>
      </c>
      <c r="K130" s="120">
        <f>SUMIF($E$4:$E$123,"301",$K$4:$K$123)</f>
        <v>0</v>
      </c>
      <c r="L130" s="119">
        <f>SUMIF($E$4:$E$123,"301",$L$4:$L$123)</f>
        <v>0</v>
      </c>
      <c r="M130" s="119">
        <f>SUMIF($E$4:$E$123,"301",$M$4:$M$123)</f>
        <v>0</v>
      </c>
      <c r="N130" s="119">
        <f>SUMIF($E$4:$E$123,"301",$N$4:$N$123)</f>
        <v>0</v>
      </c>
      <c r="O130" s="119">
        <f>SUMIF($E$4:$E$123,"301",$O$4:$O$123)</f>
        <v>0</v>
      </c>
      <c r="P130" s="119">
        <f>SUMIF($E$4:$E$123,"301",$P$4:$P$123)</f>
        <v>0</v>
      </c>
      <c r="Q130" s="119">
        <f>SUMIF($E$4:$E$123,"301",$Q$4:$Q$123)</f>
        <v>0</v>
      </c>
      <c r="R130" s="119">
        <f>SUMIF($E$4:$E$123,"301",$R$4:$R$123)</f>
        <v>0</v>
      </c>
      <c r="S130" s="119">
        <f>SUMIF($E$4:$E$123,"301",$S$4:$S$123)</f>
        <v>0</v>
      </c>
      <c r="T130" s="119">
        <f>SUMIF($E$4:$E$123,"301",$T$4:$T$123)</f>
        <v>0</v>
      </c>
      <c r="U130" s="119">
        <f>SUMIF($E$4:$E$123,"301",$U$4:$U$123)</f>
        <v>0</v>
      </c>
      <c r="V130" s="119">
        <f>SUMIF($E$4:$E$123,"301",$V$4:$V$123)</f>
        <v>0</v>
      </c>
      <c r="W130" s="119">
        <f>SUMIF($E$4:$E$123,"301",$W$4:$W$123)</f>
        <v>0</v>
      </c>
      <c r="X130" s="119">
        <f>SUMIF($E$4:$E$123,"301",$X$4:$X$123)</f>
        <v>0</v>
      </c>
      <c r="Y130" s="119">
        <f>SUMIF($E$4:$E$123,"301",$Y$4:$Y$123)</f>
        <v>606000000</v>
      </c>
      <c r="Z130" s="119">
        <f>SUMIF($E$4:$E$123,"301",$Z$4:$Z$123)</f>
        <v>1628531838</v>
      </c>
      <c r="AA130" s="119"/>
      <c r="AB130" s="119">
        <f>SUMIF($E$4:$E$123,"301",$AB$4:$AB$123)</f>
        <v>114445765</v>
      </c>
      <c r="AC130" s="122">
        <f t="shared" si="120"/>
        <v>0.97603325726518064</v>
      </c>
      <c r="AD130" s="120">
        <f>SUMIF($E$4:$E$123,"301",$AD$4:$AD$123)</f>
        <v>2634916254</v>
      </c>
      <c r="AE130" s="120">
        <f>SUMIF($E$4:$E$123,"301",$AE$4:$AE$123)</f>
        <v>349255090</v>
      </c>
      <c r="AF130" s="120">
        <f>SUMIF($E$4:$E$123,"301",$AF$4:$AF$123)</f>
        <v>0</v>
      </c>
      <c r="AG130" s="120">
        <f>SUMIF($E$4:$E$123,"301",$AG$4:$AG$123)</f>
        <v>289241</v>
      </c>
      <c r="AH130" s="120">
        <f>SUMIF($E$4:$E$123,"301",$AH$4:$AH$123)</f>
        <v>0</v>
      </c>
      <c r="AI130" s="120">
        <f>SUMIF($E$4:$E$123,"301",$AI$4:$AI$123)</f>
        <v>0</v>
      </c>
      <c r="AJ130" s="120">
        <f>SUMIF($E$4:$E$123,"301",$AJ$4:$AJ$123)</f>
        <v>0</v>
      </c>
      <c r="AK130" s="120">
        <f>SUMIF($E$4:$E$123,"301",$AK$4:$AK$123)</f>
        <v>0</v>
      </c>
      <c r="AL130" s="120">
        <f>SUMIF($E$4:$E$123,"301",$AL$4:$AL$123)</f>
        <v>0</v>
      </c>
      <c r="AM130" s="120">
        <f>SUMIF($E$4:$E$123,"301",$AM$4:$AM$123)</f>
        <v>0</v>
      </c>
      <c r="AN130" s="120">
        <f>SUMIF($E$4:$E$123,"301",$AN$4:$AN$123)</f>
        <v>0</v>
      </c>
      <c r="AO130" s="120">
        <f>SUMIF($E$4:$E$123,"301",$AO$4:$AO$123)</f>
        <v>0</v>
      </c>
      <c r="AP130" s="120">
        <f>SUMIF($E$4:$E$123,"301",$AP$4:$AP$123)</f>
        <v>0</v>
      </c>
      <c r="AQ130" s="120">
        <f>SUMIF($E$4:$E$123,"301",$AQ$4:$AQ$123)</f>
        <v>0</v>
      </c>
      <c r="AR130" s="120">
        <f>SUMIF($E$4:$E$123,"301",$AR$4:$AR$123)</f>
        <v>0</v>
      </c>
      <c r="AS130" s="120">
        <f>SUMIF($E$4:$E$123,"301",$AS$4:$AS$123)</f>
        <v>0</v>
      </c>
      <c r="AT130" s="120">
        <f>SUMIF($E$4:$E$123,"301",$AT$4:$AT$123)</f>
        <v>0</v>
      </c>
      <c r="AU130" s="120">
        <f>SUMIF($E$4:$E$123,"301",$AU$4:$AU$123)</f>
        <v>0</v>
      </c>
      <c r="AV130" s="120">
        <f>SUMIF($E$4:$E$123,"301",$AV$4:$AV$123)</f>
        <v>599615418</v>
      </c>
      <c r="AW130" s="120">
        <f>SUMIF($E$4:$E$123,"301",$AW$4:$AW$123)</f>
        <v>1628498505</v>
      </c>
      <c r="AX130" s="120">
        <f>SUMIF($E$4:$E$123,"301",$AX$4:$AX$123)</f>
        <v>0</v>
      </c>
      <c r="AY130" s="120">
        <f>SUMIF($E$4:$E$123,"301",$AY$4:$AY$123)</f>
        <v>57258000</v>
      </c>
      <c r="AZ130" s="105">
        <f t="shared" si="121"/>
        <v>2.3966742734819357E-2</v>
      </c>
      <c r="BA130" s="24">
        <f t="shared" si="122"/>
        <v>64701033</v>
      </c>
      <c r="BB130" s="123">
        <f>SUMIF($E$4:$E$123,"301",$BB$4:$BB$123)</f>
        <v>536594</v>
      </c>
      <c r="BC130" s="123">
        <f>SUMIF($E$4:$E$123,"301",$BC$4:$BC$123)</f>
        <v>0</v>
      </c>
      <c r="BD130" s="123">
        <f>SUMIF($E$4:$E$123,"301",$BD$4:$BD$123)</f>
        <v>558759</v>
      </c>
      <c r="BE130" s="123">
        <f>SUMIF($E$4:$E$123,"301",$BE$4:$BE$123)</f>
        <v>0</v>
      </c>
      <c r="BF130" s="123">
        <f>SUMIF($E$4:$E$123,"301",$BF$4:$BF$123)</f>
        <v>0</v>
      </c>
      <c r="BG130" s="123">
        <f>SUMIF($E$4:$E$123,"301",$BG$4:$BG$123)</f>
        <v>0</v>
      </c>
      <c r="BH130" s="123">
        <f>SUMIF($E$4:$E$123,"301",$BH$4:$BH$123)</f>
        <v>0</v>
      </c>
      <c r="BI130" s="123">
        <f>SUMIF($E$4:$E$123,"301",$BI$4:$BI$123)</f>
        <v>0</v>
      </c>
      <c r="BJ130" s="123">
        <f>SUMIF($E$4:$E$123,"301",$BJ$4:$BJ$123)</f>
        <v>0</v>
      </c>
      <c r="BK130" s="123">
        <f>SUMIF($E$4:$E$123,"301",$BK$4:$BK$123)</f>
        <v>0</v>
      </c>
      <c r="BL130" s="123">
        <f>SUMIF($E$4:$E$123,"301",$BL$4:$BL$123)</f>
        <v>0</v>
      </c>
      <c r="BM130" s="123">
        <f>SUMIF($E$4:$E$123,"301",$BM$4:$BM$123)</f>
        <v>0</v>
      </c>
      <c r="BN130" s="123">
        <f>SUMIF($E$4:$E$123,"301",$BN$4:$BN$123)</f>
        <v>0</v>
      </c>
      <c r="BO130" s="123">
        <f>SUMIF($E$4:$E$123,"301",$BO$4:$BO$123)</f>
        <v>0</v>
      </c>
      <c r="BP130" s="123">
        <f>SUMIF($E$4:$E$123,"301",$BP$4:$BP$123)</f>
        <v>0</v>
      </c>
      <c r="BQ130" s="123">
        <f>SUMIF($E$4:$E$123,"301",$BQ$4:$BQ$123)</f>
        <v>0</v>
      </c>
      <c r="BR130" s="123">
        <f>SUMIF($E$4:$E$123,"301",$BR$4:$BR$123)</f>
        <v>0</v>
      </c>
      <c r="BS130" s="123">
        <f>SUMIF($E$4:$E$123,"301",$BS$4:$BS$123)</f>
        <v>6384582</v>
      </c>
      <c r="BT130" s="123">
        <f>SUMIF($E$4:$E$123,"301",$BT$4:$BT$123)</f>
        <v>33333</v>
      </c>
      <c r="BU130" s="123">
        <f>SUMIF($E$4:$E$123,"301",$BU$4:$BU$123)</f>
        <v>0</v>
      </c>
      <c r="BV130" s="124">
        <f>SUMIF($E$4:$E$123,"301",$BV$4:$BV$123)</f>
        <v>57187765</v>
      </c>
      <c r="BW130" s="125">
        <f t="shared" si="123"/>
        <v>0.96178844553383536</v>
      </c>
      <c r="BX130" s="30">
        <f t="shared" si="124"/>
        <v>2596460714</v>
      </c>
      <c r="BY130" s="120">
        <f>SUMIF($E$4:$E$123,"301",$BY$4:$BY$123)</f>
        <v>349255090</v>
      </c>
      <c r="BZ130" s="120">
        <f>SUMIF($E$4:$E$123,"301",$BZ$4:$BZ$123)</f>
        <v>0</v>
      </c>
      <c r="CA130" s="120">
        <f>SUMIF($E$4:$E$123,"301",$CA$4:$CA$123)</f>
        <v>289241</v>
      </c>
      <c r="CB130" s="120">
        <f>SUMIF($E$4:$E$123,"301",$CB$4:$CB$123)</f>
        <v>0</v>
      </c>
      <c r="CC130" s="120">
        <f>SUMIF($E$4:$E$123,"301",$CC$4:$CC$123)</f>
        <v>0</v>
      </c>
      <c r="CD130" s="120">
        <f>SUMIF($E$4:$E$123,"301",$CD$4:$CD$123)</f>
        <v>0</v>
      </c>
      <c r="CE130" s="120">
        <f>SUMIF($E$4:$E$123,"301",$CE$4:$CE$123)</f>
        <v>0</v>
      </c>
      <c r="CF130" s="120">
        <f>SUMIF($E$4:$E$123,"301",$CF$4:$CF$123)</f>
        <v>0</v>
      </c>
      <c r="CG130" s="120">
        <f>SUMIF($E$4:$E$123,"301",$CG$4:$CG$123)</f>
        <v>0</v>
      </c>
      <c r="CH130" s="120">
        <f>SUMIF($E$4:$E$123,"301",$CH$4:$CH$123)</f>
        <v>0</v>
      </c>
      <c r="CI130" s="120">
        <f>SUMIF($E$4:$E$123,"301",$CI$4:$CI$123)</f>
        <v>0</v>
      </c>
      <c r="CJ130" s="120">
        <f>SUMIF($E$4:$E$123,"301",$CJ$4:$CJ$123)</f>
        <v>0</v>
      </c>
      <c r="CK130" s="120">
        <f>SUMIF($E$4:$E$123,"301",$CK$4:$CK$123)</f>
        <v>0</v>
      </c>
      <c r="CL130" s="120">
        <f>SUMIF($E$4:$E$123,"301",$CL$4:$CL$123)</f>
        <v>0</v>
      </c>
      <c r="CM130" s="120">
        <f>SUMIF($E$4:$E$123,"301",$CM$4:$CM$123)</f>
        <v>0</v>
      </c>
      <c r="CN130" s="120">
        <f>SUMIF($E$4:$E$123,"301",$CN$4:$CN$123)</f>
        <v>0</v>
      </c>
      <c r="CO130" s="120">
        <f>SUMIF($E$4:$E$123,"301",$CO$4:$CO$123)</f>
        <v>0</v>
      </c>
      <c r="CP130" s="120">
        <f>SUMIF($E$4:$E$123,"301",$CP$4:$CP$123)</f>
        <v>597665418</v>
      </c>
      <c r="CQ130" s="120">
        <f>SUMIF($E$4:$E$123,"301",$CQ$4:$CQ$123)</f>
        <v>1602992966</v>
      </c>
      <c r="CR130" s="120">
        <f>SUMIF($E$4:$E$123,"301",$CR$4:$CR$123)</f>
        <v>0</v>
      </c>
      <c r="CS130" s="126">
        <f>SUMIF($E$4:$E$123,"301",$CS$4:$CS$123)</f>
        <v>46257999</v>
      </c>
      <c r="CT130" s="21">
        <f t="shared" si="125"/>
        <v>3.8211554466164643E-2</v>
      </c>
      <c r="CU130" s="24">
        <f t="shared" ref="CU130" ca="1" si="130">SUM(CV130:DP130)</f>
        <v>103156573</v>
      </c>
      <c r="CV130" s="123">
        <f ca="1">SUMIF($E$4:$E$124,"301",$CV$4:$CV$123)</f>
        <v>536594</v>
      </c>
      <c r="CW130" s="123">
        <f>SUMIF($E$4:$E$123,"301",$CW$4:$CW$123)</f>
        <v>0</v>
      </c>
      <c r="CX130" s="123">
        <f>SUMIF($E$4:$E$123,"301",$CX$4:$CX$123)</f>
        <v>558759</v>
      </c>
      <c r="CY130" s="123">
        <f>SUMIF($E$4:$E$123,"301",$CY$4:$CY$123)</f>
        <v>0</v>
      </c>
      <c r="CZ130" s="123">
        <f>SUMIF($E$4:$E$123,"301",$CZ$4:$CZ$123)</f>
        <v>0</v>
      </c>
      <c r="DA130" s="123">
        <f>SUMIF($E$4:$E$123,"301",$DA$4:$DA$123)</f>
        <v>0</v>
      </c>
      <c r="DB130" s="123">
        <f>SUMIF($E$4:$E$123,"301",$DB$4:$DB$123)</f>
        <v>0</v>
      </c>
      <c r="DC130" s="123">
        <f>SUMIF($E$4:$E$123,"301",$DC$4:$DC$123)</f>
        <v>0</v>
      </c>
      <c r="DD130" s="123">
        <f>SUMIF($E$4:$E$123,"301",$DD$4:$DD$123)</f>
        <v>0</v>
      </c>
      <c r="DE130" s="127">
        <f>SUMIF($E$4:$E$123,"301",$DE$4:$DE$123)</f>
        <v>0</v>
      </c>
      <c r="DF130" s="127">
        <f>SUMIF($E$4:$E$123,"301",$DF$4:$DF$123)</f>
        <v>0</v>
      </c>
      <c r="DG130" s="127">
        <f>SUMIF($E$4:$E$123,"301",$DG$4:$DG$123)</f>
        <v>0</v>
      </c>
      <c r="DH130" s="127">
        <f>SUMIF($E$4:$E$123,"301",$DH$4:$DH$123)</f>
        <v>0</v>
      </c>
      <c r="DI130" s="127">
        <f>SUMIF($E$4:$E$123,"301",$DI$4:$DI$123)</f>
        <v>0</v>
      </c>
      <c r="DJ130" s="127">
        <f>SUMIF($E$4:$E$123,"301",$DJ$4:$DJ$123)</f>
        <v>0</v>
      </c>
      <c r="DK130" s="127">
        <f>SUMIF($E$4:$E$123,"301",$DK$4:$DK$123)</f>
        <v>0</v>
      </c>
      <c r="DL130" s="127">
        <f>SUMIF($E$4:$E$123,"301",$DL$4:$DL$123)</f>
        <v>0</v>
      </c>
      <c r="DM130" s="127">
        <f>SUMIF($E$4:$E$123,"301",$DM$4:$DM$123)</f>
        <v>8334582</v>
      </c>
      <c r="DN130" s="127">
        <f>SUMIF($E$4:$E$123,"301",$DN$4:$DN$123)</f>
        <v>25538872</v>
      </c>
      <c r="DO130" s="127">
        <f>SUMIF($E$4:$E$123,"301",$DO$4:$DO$123)</f>
        <v>0</v>
      </c>
      <c r="DP130" s="127">
        <f>SUMIF($E$4:$E$123,"301",$DP$4:$DP$123)</f>
        <v>68187766</v>
      </c>
      <c r="DR130" s="25">
        <f t="shared" si="127"/>
        <v>2699617287</v>
      </c>
      <c r="DS130" s="25">
        <f t="shared" si="128"/>
        <v>2699617287</v>
      </c>
      <c r="DT130" s="25">
        <f t="shared" ca="1" si="129"/>
        <v>2699617287</v>
      </c>
    </row>
    <row r="131" spans="3:126" ht="16.5" customHeight="1" x14ac:dyDescent="0.25">
      <c r="C131" s="128"/>
      <c r="D131" s="118" t="s">
        <v>369</v>
      </c>
      <c r="E131" s="111">
        <v>310</v>
      </c>
      <c r="F131" s="119"/>
      <c r="G131" s="120">
        <f>SUMIF($E$4:$E$123,"310",$G$4:$G$124)</f>
        <v>795865509</v>
      </c>
      <c r="H131" s="121">
        <f>SUMIF($E$4:$E$123,"310",$H$4:$H$123)</f>
        <v>0</v>
      </c>
      <c r="I131" s="121">
        <f>SUMIF($E$4:$E$123,"310",$I$4:$I$123)</f>
        <v>570000000</v>
      </c>
      <c r="J131" s="121">
        <f>SUMIF($E$4:$E$124,"310",$J$4:$J$124)</f>
        <v>1507807</v>
      </c>
      <c r="K131" s="120">
        <f>SUMIF($E$4:$E$123,"310",$K$4:$K$123)</f>
        <v>0</v>
      </c>
      <c r="L131" s="119">
        <f>SUMIF($E$4:$E$123,"310",$L$4:$L$123)</f>
        <v>0</v>
      </c>
      <c r="M131" s="119">
        <f>SUMIF($E$4:$E$123,"310",$M$4:$M$123)</f>
        <v>0</v>
      </c>
      <c r="N131" s="119">
        <f>SUMIF($E$4:$E$123,"310",$N$4:$N$123)</f>
        <v>0</v>
      </c>
      <c r="O131" s="119">
        <f>SUMIF($E$4:$E$123,"310",$O$4:$O$123)</f>
        <v>0</v>
      </c>
      <c r="P131" s="119">
        <f>SUMIF($E$4:$E$123,"310",$P$4:$P$123)</f>
        <v>0</v>
      </c>
      <c r="Q131" s="119">
        <f>SUMIF($E$4:$E$123,"310",$Q$4:$Q$123)</f>
        <v>0</v>
      </c>
      <c r="R131" s="119">
        <f>SUMIF($E$4:$E$123,"310",$R$4:$R$123)</f>
        <v>0</v>
      </c>
      <c r="S131" s="119">
        <f>SUMIF($E$4:$E$123,"310",$S$4:$S$123)</f>
        <v>0</v>
      </c>
      <c r="T131" s="119">
        <f>SUMIF($E$4:$E$123,"310",$T$4:$T$123)</f>
        <v>0</v>
      </c>
      <c r="U131" s="119">
        <f>SUMIF($E$4:$E$123,"310",$U$4:$U$123)</f>
        <v>0</v>
      </c>
      <c r="V131" s="119">
        <f>SUMIF($E$4:$E$123,"310",$V$4:$V$123)</f>
        <v>0</v>
      </c>
      <c r="W131" s="119">
        <f>SUMIF($E$4:$E$123,"310",$W$4:$W$123)</f>
        <v>61000000</v>
      </c>
      <c r="X131" s="119">
        <f>SUMIF($E$4:$E$123,"310",$X$4:$X$123)</f>
        <v>29000000</v>
      </c>
      <c r="Y131" s="119">
        <f>SUMIF($E$4:$E$123,"310",$Y$4:$Y$123)</f>
        <v>30000000</v>
      </c>
      <c r="Z131" s="119">
        <f>SUMIF($E$4:$E$115,"310",$Z$4:$Z$115)</f>
        <v>0</v>
      </c>
      <c r="AA131" s="119"/>
      <c r="AB131" s="119">
        <f>SUMIF($E$4:$E$123,"310",$AB$4:$AB$123)</f>
        <v>104357702</v>
      </c>
      <c r="AC131" s="122">
        <f t="shared" si="120"/>
        <v>0.84250157145583748</v>
      </c>
      <c r="AD131" s="120">
        <f>SUMIF($E$4:$E$123,"310",$AD$4:$AD$123)</f>
        <v>670517942</v>
      </c>
      <c r="AE131" s="120">
        <f>SUMIF($E$4:$E$123,"310",$AE$4:$AE$123)</f>
        <v>0</v>
      </c>
      <c r="AF131" s="120">
        <f>SUMIF($E$4:$E$123,"310",$AF$4:$AF$123)</f>
        <v>564905962</v>
      </c>
      <c r="AG131" s="120">
        <f>SUMIF($E$4:$E$123,"310",$AG$4:$AG$123)</f>
        <v>0</v>
      </c>
      <c r="AH131" s="120">
        <f>SUMIF($E$4:$E$123,"310",$AH$4:$AH$123)</f>
        <v>0</v>
      </c>
      <c r="AI131" s="120">
        <f>SUMIF($E$4:$E$123,"310",$AI$4:$AI$123)</f>
        <v>0</v>
      </c>
      <c r="AJ131" s="120">
        <f>SUMIF($E$4:$E$123,"310",$AJ$4:$AJ$123)</f>
        <v>0</v>
      </c>
      <c r="AK131" s="120">
        <f>SUMIF($E$4:$E$123,"310",$AK$4:$AK$123)</f>
        <v>0</v>
      </c>
      <c r="AL131" s="120">
        <f>SUMIF($E$4:$E$123,"310",$AL$4:$AL$123)</f>
        <v>0</v>
      </c>
      <c r="AM131" s="120">
        <f>SUMIF($E$4:$E$123,"310",$AM$4:$AM$123)</f>
        <v>0</v>
      </c>
      <c r="AN131" s="120">
        <f>SUMIF($E$4:$E$123,"310",$AN$4:$AN$123)</f>
        <v>0</v>
      </c>
      <c r="AO131" s="120">
        <f>SUMIF($E$4:$E$123,"310",$AO$4:$AO$123)</f>
        <v>0</v>
      </c>
      <c r="AP131" s="120">
        <f>SUMIF($E$4:$E$123,"310",$AP$4:$AP$123)</f>
        <v>0</v>
      </c>
      <c r="AQ131" s="120">
        <f>SUMIF($E$4:$E$123,"310",$AQ$4:$AQ$123)</f>
        <v>0</v>
      </c>
      <c r="AR131" s="120">
        <f>SUMIF($E$4:$E$123,"310",$AR$4:$AR$123)</f>
        <v>0</v>
      </c>
      <c r="AS131" s="120">
        <f>SUMIF($E$4:$E$123,"310",$AS$4:$AS$123)</f>
        <v>0</v>
      </c>
      <c r="AT131" s="120">
        <f>SUMIF($E$4:$E$123,"310",$AT$4:$AT$123)</f>
        <v>43500884</v>
      </c>
      <c r="AU131" s="120">
        <f>SUMIF($E$4:$E$123,"310",$AU$4:$AU$123)</f>
        <v>29000000</v>
      </c>
      <c r="AV131" s="120">
        <f>SUMIF($E$4:$E$123,"310",$AV$4:$AV$123)</f>
        <v>0</v>
      </c>
      <c r="AW131" s="120">
        <f>SUMIF($E$4:$E$123,"310",$AW$4:$AW$123)</f>
        <v>0</v>
      </c>
      <c r="AX131" s="120">
        <f>SUMIF($E$4:$E$123,"310",$AX$4:$AX$123)</f>
        <v>0</v>
      </c>
      <c r="AY131" s="120">
        <f>SUMIF($E$4:$E$123,"310",$AY$4:$AY$123)</f>
        <v>33111096</v>
      </c>
      <c r="AZ131" s="105">
        <f t="shared" si="121"/>
        <v>0.15749842854416252</v>
      </c>
      <c r="BA131" s="24">
        <f t="shared" si="122"/>
        <v>125347567</v>
      </c>
      <c r="BB131" s="123">
        <f>SUMIF($E$4:$E$123,"310",$BB$4:$BB$123)</f>
        <v>0</v>
      </c>
      <c r="BC131" s="123">
        <f>SUMIF($E$4:$E$123,"310",$BC$4:$BC$123)</f>
        <v>5094038</v>
      </c>
      <c r="BD131" s="123">
        <f>SUMIF($E$4:$E$123,"310",$BD$4:$BD$123)</f>
        <v>1507807</v>
      </c>
      <c r="BE131" s="123">
        <f>SUMIF($E$4:$E$123,"310",$BE$4:$BE$123)</f>
        <v>0</v>
      </c>
      <c r="BF131" s="123">
        <f>SUMIF($E$4:$E$123,"310",$BF$4:$BF$123)</f>
        <v>0</v>
      </c>
      <c r="BG131" s="123">
        <f>SUMIF($E$4:$E$123,"310",$BG$4:$BG$123)</f>
        <v>0</v>
      </c>
      <c r="BH131" s="123">
        <f>SUMIF($E$4:$E$123,"310",$BH$4:$BH$123)</f>
        <v>0</v>
      </c>
      <c r="BI131" s="123">
        <f>SUMIF($E$4:$E$123,"310",$BI$4:$BI$123)</f>
        <v>0</v>
      </c>
      <c r="BJ131" s="123">
        <f>SUMIF($E$4:$E$123,"310",$BJ$4:$BJ$123)</f>
        <v>0</v>
      </c>
      <c r="BK131" s="123">
        <f>SUMIF($E$4:$E$123,"310",$BK$4:$BK$123)</f>
        <v>0</v>
      </c>
      <c r="BL131" s="123">
        <f>SUMIF($E$4:$E$123,"310",$BL$4:$BL$123)</f>
        <v>0</v>
      </c>
      <c r="BM131" s="123">
        <f>SUMIF($E$4:$E$123,"310",$BM$4:$BM$123)</f>
        <v>0</v>
      </c>
      <c r="BN131" s="123">
        <f>SUMIF($E$4:$E$123,"310",$BN$4:$BN$123)</f>
        <v>0</v>
      </c>
      <c r="BO131" s="123">
        <f>SUMIF($E$4:$E$123,"310",$BO$4:$BO$123)</f>
        <v>0</v>
      </c>
      <c r="BP131" s="123">
        <f>SUMIF($E$4:$E$123,"310",$BP$4:$BP$123)</f>
        <v>0</v>
      </c>
      <c r="BQ131" s="123">
        <f>SUMIF($E$4:$E$123,"310",$BQ$4:$BQ$123)</f>
        <v>17499116</v>
      </c>
      <c r="BR131" s="123">
        <f>SUMIF($E$4:$E$123,"310",$BR$4:$BR$123)</f>
        <v>0</v>
      </c>
      <c r="BS131" s="123">
        <f>SUMIF($E$4:$E$123,"310",$BS$4:$BS$123)</f>
        <v>30000000</v>
      </c>
      <c r="BT131" s="123">
        <f>SUMIF($E$4:$E$123,"310",$BT$4:$BT$123)</f>
        <v>0</v>
      </c>
      <c r="BU131" s="123">
        <f>SUMIF($E$4:$E$123,"310",$BU$4:$BU$123)</f>
        <v>0</v>
      </c>
      <c r="BV131" s="124">
        <f>SUMIF($E$4:$E$123,"310",$BV$4:$BV$123)</f>
        <v>71246606</v>
      </c>
      <c r="BW131" s="125">
        <f t="shared" si="123"/>
        <v>0.77813217685250891</v>
      </c>
      <c r="BX131" s="30">
        <f t="shared" si="124"/>
        <v>619288561</v>
      </c>
      <c r="BY131" s="120">
        <f>SUMIF($E$4:$E$123,"310",$BY$4:$BY$123)</f>
        <v>0</v>
      </c>
      <c r="BZ131" s="120">
        <f>SUMIF($E$4:$E$123,"310",$BZ$4:$BZ$123)</f>
        <v>522836581</v>
      </c>
      <c r="CA131" s="120">
        <f>SUMIF($E$4:$E$123,"310",$CA$4:$CA$123)</f>
        <v>0</v>
      </c>
      <c r="CB131" s="120">
        <f>SUMIF($E$4:$E$123,"310",$CB$4:$CB$123)</f>
        <v>0</v>
      </c>
      <c r="CC131" s="120">
        <f>SUMIF($E$4:$E$123,"310",$CC$4:$CC$123)</f>
        <v>0</v>
      </c>
      <c r="CD131" s="120">
        <f>SUMIF($E$4:$E$123,"310",$CD$4:$CD$123)</f>
        <v>0</v>
      </c>
      <c r="CE131" s="120">
        <f>SUMIF($E$4:$E$123,"310",$CE$4:$CE$123)</f>
        <v>0</v>
      </c>
      <c r="CF131" s="120">
        <f>SUMIF($E$4:$E$123,"310",$CF$4:$CF$123)</f>
        <v>0</v>
      </c>
      <c r="CG131" s="120">
        <f>SUMIF($E$4:$E$123,"310",$CG$4:$CG$123)</f>
        <v>0</v>
      </c>
      <c r="CH131" s="120">
        <f>SUMIF($E$4:$E$123,"310",$CH$4:$CH$123)</f>
        <v>0</v>
      </c>
      <c r="CI131" s="120">
        <f>SUMIF($E$4:$E$123,"310",$CI$4:$CI$123)</f>
        <v>0</v>
      </c>
      <c r="CJ131" s="120">
        <f>SUMIF($E$4:$E$123,"310",$CJ$4:$CJ$123)</f>
        <v>0</v>
      </c>
      <c r="CK131" s="120">
        <f>SUMIF($E$4:$E$123,"310",$CK$4:$CK$123)</f>
        <v>0</v>
      </c>
      <c r="CL131" s="120">
        <f>SUMIF($E$4:$E$123,"310",$CL$4:$CL$123)</f>
        <v>0</v>
      </c>
      <c r="CM131" s="120">
        <f>SUMIF($E$4:$E$123,"310",$CM$4:$CM$123)</f>
        <v>0</v>
      </c>
      <c r="CN131" s="120">
        <f>SUMIF($E$4:$E$123,"310",$CN$4:$CN$123)</f>
        <v>43500884</v>
      </c>
      <c r="CO131" s="120">
        <f>SUMIF($E$4:$E$123,"310",$CO$4:$CO$123)</f>
        <v>29000000</v>
      </c>
      <c r="CP131" s="120">
        <f>SUMIF($E$4:$E$123,"310",$CP$4:$CP$123)</f>
        <v>0</v>
      </c>
      <c r="CQ131" s="120">
        <f>SUMIF($E$4:$E$123,"310",$CQ$4:$CQ$123)</f>
        <v>0</v>
      </c>
      <c r="CR131" s="120">
        <f>SUMIF($E$4:$E$123,"310",$CR$4:$CR$123)</f>
        <v>0</v>
      </c>
      <c r="CS131" s="126">
        <f>SUMIF($E$4:$E$123,"310",$CS$4:$CS$123)</f>
        <v>23951096</v>
      </c>
      <c r="CT131" s="21">
        <f t="shared" si="125"/>
        <v>0.22186782314749109</v>
      </c>
      <c r="CU131" s="24">
        <f t="shared" si="126"/>
        <v>176576948</v>
      </c>
      <c r="CV131" s="123">
        <f>SUMIF($E$4:$E$123,"310",$CV$4:$CV$123)</f>
        <v>0</v>
      </c>
      <c r="CW131" s="123">
        <f>SUMIF($E$4:$E$123,"310",$CW$4:$CW$123)</f>
        <v>47163419</v>
      </c>
      <c r="CX131" s="123">
        <f>SUMIF($E$4:$E$123,"310",$CX$4:$CX$123)</f>
        <v>1507807</v>
      </c>
      <c r="CY131" s="123">
        <f>SUMIF($E$4:$E$123,"310",$CY$4:$CY$123)</f>
        <v>0</v>
      </c>
      <c r="CZ131" s="123">
        <f>SUMIF($E$4:$E$123,"310",$CZ$4:$CZ$123)</f>
        <v>0</v>
      </c>
      <c r="DA131" s="123">
        <f>SUMIF($E$4:$E$123,"310",$DA$4:$DA$123)</f>
        <v>0</v>
      </c>
      <c r="DB131" s="123">
        <f>SUMIF($E$4:$E$123,"310",$DB$4:$DB$123)</f>
        <v>0</v>
      </c>
      <c r="DC131" s="123">
        <f>SUMIF($E$4:$E$123,"310",$DC$4:$DC$123)</f>
        <v>0</v>
      </c>
      <c r="DD131" s="123">
        <f>SUMIF($E$4:$E$123,"310",$DD$4:$DD$123)</f>
        <v>0</v>
      </c>
      <c r="DE131" s="127">
        <f>SUMIF($E$4:$E$123,"310",$DE$4:$DE$123)</f>
        <v>0</v>
      </c>
      <c r="DF131" s="127">
        <f>SUMIF($E$4:$E$123,"310",$DF$4:$DF$123)</f>
        <v>0</v>
      </c>
      <c r="DG131" s="127">
        <f>SUMIF($E$4:$E$123,"310",$DG$4:$DG$123)</f>
        <v>0</v>
      </c>
      <c r="DH131" s="127">
        <f>SUMIF($E$4:$E$123,"310",$DH$4:$DH$123)</f>
        <v>0</v>
      </c>
      <c r="DI131" s="127">
        <f>SUMIF($E$4:$E$123,"310",$DI$4:$DI$123)</f>
        <v>0</v>
      </c>
      <c r="DJ131" s="127">
        <f>SUMIF($E$4:$E$123,"310",$DJ$4:$DJ$123)</f>
        <v>0</v>
      </c>
      <c r="DK131" s="127">
        <f>SUMIF($E$4:$E$123,"310",$DK$4:$DK$123)</f>
        <v>17499116</v>
      </c>
      <c r="DL131" s="127">
        <f>SUMIF($E$4:$E$123,"310",$DL$4:$DL$123)</f>
        <v>0</v>
      </c>
      <c r="DM131" s="127">
        <f>SUMIF($E$4:$E$123,"310",$DM$4:$DM$123)</f>
        <v>30000000</v>
      </c>
      <c r="DN131" s="127">
        <f>SUMIF($E$4:$E$123,"310",$DN$4:$DN$123)</f>
        <v>0</v>
      </c>
      <c r="DO131" s="127">
        <f>SUMIF($E$4:$E$123,"310",$DO$4:$DO$123)</f>
        <v>0</v>
      </c>
      <c r="DP131" s="127">
        <f>SUMIF($E$4:$E$123,"310",$DP$4:$DP$123)</f>
        <v>80406606</v>
      </c>
      <c r="DR131" s="25">
        <f t="shared" si="127"/>
        <v>795865509</v>
      </c>
      <c r="DS131" s="25">
        <f t="shared" si="128"/>
        <v>795865509</v>
      </c>
      <c r="DT131" s="25">
        <f t="shared" si="129"/>
        <v>795865509</v>
      </c>
    </row>
    <row r="132" spans="3:126" x14ac:dyDescent="0.25">
      <c r="C132" s="130"/>
      <c r="D132" s="118" t="s">
        <v>370</v>
      </c>
      <c r="E132" s="111">
        <v>410</v>
      </c>
      <c r="F132" s="119"/>
      <c r="G132" s="120">
        <f>SUMIF($E$4:$E$123,"410",$G$4:$G$123)</f>
        <v>8528035515</v>
      </c>
      <c r="H132" s="121">
        <f>SUMIF($E$4:$E$123,"410",$H$4:$H$123)</f>
        <v>0</v>
      </c>
      <c r="I132" s="121">
        <f>SUMIF($E$4:$E$124,"410",$I$4:$I$124)</f>
        <v>837295108</v>
      </c>
      <c r="J132" s="121">
        <f>SUMIF($E$4:$E$124,"410",$J$4:$J$124)</f>
        <v>120243846</v>
      </c>
      <c r="K132" s="120">
        <f>SUMIF($E$4:$E$123,"410",$K$4:$K$123)</f>
        <v>0</v>
      </c>
      <c r="L132" s="119">
        <f>SUMIF($E$4:$E$123,"410",$L$4:$L$123)</f>
        <v>0</v>
      </c>
      <c r="M132" s="119">
        <f>SUMIF($E$4:$E$123,"410",$M$4:$M$123)</f>
        <v>0</v>
      </c>
      <c r="N132" s="119">
        <f>SUMIF($E$4:$E$123,"410",$N$4:$N$123)</f>
        <v>1348409912</v>
      </c>
      <c r="O132" s="119">
        <f>SUMIF($E$4:$E$123,"410",$O$4:$O$123)</f>
        <v>18000000</v>
      </c>
      <c r="P132" s="119">
        <f>SUMIF($E$4:$E$123,"410",$P$4:$P$123)</f>
        <v>0</v>
      </c>
      <c r="Q132" s="119">
        <f>SUMIF($E$4:$E$123,"410",$Q$4:$Q$123)</f>
        <v>25000000</v>
      </c>
      <c r="R132" s="119">
        <f>SUMIF($E$4:$E$123,"410",$R$4:$R$123)</f>
        <v>480000000</v>
      </c>
      <c r="S132" s="119">
        <f>SUMIF($E$4:$E$123,"410",$S$4:$S$123)</f>
        <v>0</v>
      </c>
      <c r="T132" s="119">
        <f>SUMIF($E$4:$E$123,"410",$T$4:$T$123)</f>
        <v>55000000</v>
      </c>
      <c r="U132" s="119">
        <f>SUMIF($E$4:$E$123,"410",$U$4:$U$123)</f>
        <v>0</v>
      </c>
      <c r="V132" s="119">
        <f>SUMIF($E$4:$E$123,"410",$V$4:$V$123)</f>
        <v>4119225925</v>
      </c>
      <c r="W132" s="119">
        <f>SUMIF($E$4:$E$123,"410",$W$4:$W$123)</f>
        <v>699378236</v>
      </c>
      <c r="X132" s="119">
        <f>SUMIF($E$4:$E$123,"410",$X$4:$X$123)</f>
        <v>0</v>
      </c>
      <c r="Y132" s="119">
        <f>SUMIF($E$4:$E$115,"410",$Y$4:$Y$115)</f>
        <v>290487016</v>
      </c>
      <c r="Z132" s="119">
        <f>SUMIF($E$4:$E$115,"410",$Z$4:$Z$115)</f>
        <v>0</v>
      </c>
      <c r="AA132" s="119">
        <f>SUMIF($E$4:$E$123,"410",$AA$4:$AA$123)</f>
        <v>262389088</v>
      </c>
      <c r="AB132" s="119">
        <f>SUMIF($E$4:$E$123,"410",$AB$4:$AB$123)</f>
        <v>272606384</v>
      </c>
      <c r="AC132" s="122">
        <f t="shared" si="120"/>
        <v>0.54463247987540775</v>
      </c>
      <c r="AD132" s="120">
        <f>SUMIF($E$4:$E$123,"410",$AD$4:$AD$123)</f>
        <v>4644645131</v>
      </c>
      <c r="AE132" s="120">
        <f>SUMIF($E$4:$E$123,"410",$AE$4:$AE$123)</f>
        <v>0</v>
      </c>
      <c r="AF132" s="120">
        <f>SUMIF($E$4:$E$123,"410",$AF$4:$AF$123)</f>
        <v>780578436</v>
      </c>
      <c r="AG132" s="120">
        <f>SUMIF($E$4:$E$123,"410",$AG$4:$AG$123)</f>
        <v>94247152</v>
      </c>
      <c r="AH132" s="120">
        <f>SUMIF($E$4:$E$123,"410",$AH$4:$AH$123)</f>
        <v>0</v>
      </c>
      <c r="AI132" s="120">
        <f>SUMIF($E$4:$E$123,"410",$AI$4:$AI$123)</f>
        <v>0</v>
      </c>
      <c r="AJ132" s="120">
        <f>SUMIF($E$4:$E$123,"410",$AJ$4:$AJ$123)</f>
        <v>0</v>
      </c>
      <c r="AK132" s="120">
        <f>SUMIF($E$4:$E$123,"410",$AK$4:$AK$123)</f>
        <v>1084799532</v>
      </c>
      <c r="AL132" s="120">
        <f>SUMIF($E$4:$E$123,"410",$AL$4:$AL$123)</f>
        <v>1612800</v>
      </c>
      <c r="AM132" s="120">
        <f>SUMIF($E$4:$E$123,"410",$AM$4:$AM$123)</f>
        <v>0</v>
      </c>
      <c r="AN132" s="120">
        <f>SUMIF($E$4:$E$123,"410",$AN$4:$AN$123)</f>
        <v>1612800</v>
      </c>
      <c r="AO132" s="120">
        <f>SUMIF($E$4:$E$123,"410",$AO$4:$AO$123)</f>
        <v>273722150</v>
      </c>
      <c r="AP132" s="120">
        <f>SUMIF($E$4:$E$123,"410",$AP$4:$AP$123)</f>
        <v>0</v>
      </c>
      <c r="AQ132" s="120">
        <f>SUMIF($E$4:$E$123,"410",$AQ$4:$AQ$123)</f>
        <v>4312800</v>
      </c>
      <c r="AR132" s="120">
        <f>SUMIF($E$4:$E$123,"410",$AR$4:$AR$123)</f>
        <v>0</v>
      </c>
      <c r="AS132" s="120">
        <f>SUMIF($E$4:$E$123,"410",$AS$4:$AS$123)</f>
        <v>1436319573</v>
      </c>
      <c r="AT132" s="120">
        <f>SUMIF($E$4:$E$123,"410",$AT$4:$AT$123)</f>
        <v>485621915</v>
      </c>
      <c r="AU132" s="120">
        <f>SUMIF($E$4:$E$123,"410",$AU$4:$AU$123)</f>
        <v>0</v>
      </c>
      <c r="AV132" s="120">
        <f>SUMIF($E$4:$E$123,"410",$AV$4:$AV$123)</f>
        <v>104136851</v>
      </c>
      <c r="AW132" s="120">
        <f>SUMIF($E$4:$E$123,"410",$AW$4:$AW$123)</f>
        <v>0</v>
      </c>
      <c r="AX132" s="120">
        <f>SUMIF($E$4:$E$123,"410",$AX$4:$AX$123)</f>
        <v>229575438</v>
      </c>
      <c r="AY132" s="120">
        <f>SUMIF($E$4:$E$123,"410",$AY$4:$AY$123)</f>
        <v>148105684</v>
      </c>
      <c r="AZ132" s="105">
        <f t="shared" si="121"/>
        <v>0.45536752012459225</v>
      </c>
      <c r="BA132" s="24">
        <f>SUM(BB132:BV132)</f>
        <v>3883390384</v>
      </c>
      <c r="BB132" s="123">
        <f>SUMIF($E$4:$E$123,"410",$BB$4:$BB$123)</f>
        <v>0</v>
      </c>
      <c r="BC132" s="123">
        <f>SUMIF($E$4:$E$123,"410",$BC$4:$BC$123)</f>
        <v>56716672</v>
      </c>
      <c r="BD132" s="123">
        <f>SUMIF($E$4:$E$123,"410",$BD$4:$BD$123)</f>
        <v>25996694</v>
      </c>
      <c r="BE132" s="123">
        <f>SUMIF($E$4:$E$123,"410",$BE$4:$BE$123)</f>
        <v>0</v>
      </c>
      <c r="BF132" s="123">
        <f>SUMIF($E$4:$E$123,"410",$BF$4:$BF$123)</f>
        <v>0</v>
      </c>
      <c r="BG132" s="123">
        <f>SUMIF($E$4:$E$123,"410",$BG$4:$BG$123)</f>
        <v>0</v>
      </c>
      <c r="BH132" s="123">
        <f>SUMIF($E$4:$E$123,"410",$BH$4:$BH$123)</f>
        <v>263610380</v>
      </c>
      <c r="BI132" s="123">
        <f>SUMIF($E$4:$E$123,"410",$BI$4:$BI$123)</f>
        <v>16387200</v>
      </c>
      <c r="BJ132" s="123">
        <f>SUMIF($E$4:$E$123,"410",$BJ$4:$BJ$123)</f>
        <v>0</v>
      </c>
      <c r="BK132" s="123">
        <f>SUMIF($E$4:$E$123,"410",$BK$4:$BK$123)</f>
        <v>23387200</v>
      </c>
      <c r="BL132" s="123">
        <f>SUMIF($E$4:$E$123,"410",$BL$4:$BL$123)</f>
        <v>206277850</v>
      </c>
      <c r="BM132" s="123">
        <f>SUMIF($E$4:$E$123,"410",$BM$4:$BM$123)</f>
        <v>0</v>
      </c>
      <c r="BN132" s="123">
        <f>SUMIF($E$4:$E$123,"410",$BN$4:$BN$123)</f>
        <v>50687200</v>
      </c>
      <c r="BO132" s="123">
        <f>SUMIF($E$4:$E$123,"410",$BO$4:$BO$123)</f>
        <v>0</v>
      </c>
      <c r="BP132" s="123">
        <f>SUMIF($E$4:$E$123,"410",$BP$4:$BP$123)</f>
        <v>2682906352</v>
      </c>
      <c r="BQ132" s="123">
        <f>SUMIF($E$4:$E$123,"410",$BQ$4:$BQ$123)</f>
        <v>213756321</v>
      </c>
      <c r="BR132" s="123">
        <f>SUMIF($E$4:$E$123,"410",$BR$4:$BR$123)</f>
        <v>0</v>
      </c>
      <c r="BS132" s="123">
        <f>SUMIF($E$4:$E$123,"410",$BS$4:$BS$123)</f>
        <v>186350165</v>
      </c>
      <c r="BT132" s="123">
        <f>SUMIF($E$4:$E$123,"410",$BT$4:$BT$123)</f>
        <v>0</v>
      </c>
      <c r="BU132" s="123">
        <f>SUMIF($E$4:$E$123,"410",$BU$4:$BU$123)</f>
        <v>32813650</v>
      </c>
      <c r="BV132" s="124">
        <f>SUMIF($E$4:$E$123,"410",$BV$4:$BV$123)</f>
        <v>124500700</v>
      </c>
      <c r="BW132" s="125">
        <f t="shared" si="123"/>
        <v>0.33915775361308403</v>
      </c>
      <c r="BX132" s="24">
        <f t="shared" si="124"/>
        <v>2892349368</v>
      </c>
      <c r="BY132" s="120">
        <f>SUMIF($E$4:$E$123,"410",$BY$4:$BY$123)</f>
        <v>0</v>
      </c>
      <c r="BZ132" s="120">
        <f>SUMIF($E$4:$E$123,"410",$BZ$4:$BZ$123)</f>
        <v>581421628</v>
      </c>
      <c r="CA132" s="120">
        <f>SUMIF($E$4:$E$123,"410",$CA$4:$CA$123)</f>
        <v>58864518</v>
      </c>
      <c r="CB132" s="120">
        <f>SUMIF($E$4:$E$123,"410",$CB$4:$CB$123)</f>
        <v>0</v>
      </c>
      <c r="CC132" s="120">
        <f>SUMIF($E$4:$E$123,"410",$CC$4:$CC$123)</f>
        <v>0</v>
      </c>
      <c r="CD132" s="120">
        <f>SUMIF($E$4:$E$123,"410",$CD$4:$CD$123)</f>
        <v>0</v>
      </c>
      <c r="CE132" s="120">
        <f>SUMIF($E$4:$E$123,"410",$CE$4:$CE$123)</f>
        <v>342956480</v>
      </c>
      <c r="CF132" s="120">
        <f>SUMIF($E$4:$E$123,"410",$CF$4:$CF$123)</f>
        <v>1612800</v>
      </c>
      <c r="CG132" s="120">
        <f>SUMIF($E$4:$E$123,"410",$CG$4:$CG$123)</f>
        <v>0</v>
      </c>
      <c r="CH132" s="120">
        <f>SUMIF($E$4:$E$123,"410",$CH$4:$CH$123)</f>
        <v>1612800</v>
      </c>
      <c r="CI132" s="120">
        <f>SUMIF($E$4:$E$123,"410",$CI$4:$CI$123)</f>
        <v>252283623</v>
      </c>
      <c r="CJ132" s="120">
        <f>SUMIF($E$4:$E$123,"410",$CJ$4:$CJ$123)</f>
        <v>0</v>
      </c>
      <c r="CK132" s="120">
        <f>SUMIF($E$4:$E$123,"410",$CK$4:$CK$123)</f>
        <v>4312800</v>
      </c>
      <c r="CL132" s="120">
        <f>SUMIF($E$4:$E$123,"410",$CL$4:$CL$123)</f>
        <v>0</v>
      </c>
      <c r="CM132" s="120">
        <f>SUMIF($E$4:$E$123,"410",$CM$4:$CM$123)</f>
        <v>832020025</v>
      </c>
      <c r="CN132" s="120">
        <f>SUMIF($E$4:$E$123,"410",$CN$4:$CN$123)</f>
        <v>473927970</v>
      </c>
      <c r="CO132" s="120">
        <f>SUMIF($E$4:$E$123,"410",$CO$4:$CO$123)</f>
        <v>0</v>
      </c>
      <c r="CP132" s="120">
        <f>SUMIF($E$4:$E$123,"410",$CP$4:$CP$123)</f>
        <v>81830185</v>
      </c>
      <c r="CQ132" s="120">
        <f>SUMIF($E$4:$E$123,"410",$CQ$4:$CQ$123)</f>
        <v>0</v>
      </c>
      <c r="CR132" s="120">
        <f>SUMIF($E$4:$E$123,"410",$CR$4:$CR$123)</f>
        <v>124850855</v>
      </c>
      <c r="CS132" s="126">
        <f>SUMIF($E$4:$E$123,"410",$CS$4:$CS$123)</f>
        <v>136655684</v>
      </c>
      <c r="CT132" s="21">
        <f t="shared" si="125"/>
        <v>0.66084224638691591</v>
      </c>
      <c r="CU132" s="24">
        <f t="shared" si="126"/>
        <v>5635686147</v>
      </c>
      <c r="CV132" s="123">
        <f>SUMIF($E$4:$E$123,"410",$CV$4:$CV$123)</f>
        <v>0</v>
      </c>
      <c r="CW132" s="123">
        <f>SUMIF($E$4:$E$123,"410",$CW$4:$CW$123)</f>
        <v>255873480</v>
      </c>
      <c r="CX132" s="123">
        <f>SUMIF($E$4:$E$123,"410",$CX$4:$CX$123)</f>
        <v>61379328</v>
      </c>
      <c r="CY132" s="123">
        <f>SUMIF($E$4:$E$123,"410",$CY$4:$CY$123)</f>
        <v>0</v>
      </c>
      <c r="CZ132" s="123">
        <f>SUMIF($E$4:$E$123,"410",$CZ$4:$CZ$123)</f>
        <v>0</v>
      </c>
      <c r="DA132" s="123">
        <f>SUMIF($E$4:$E$123,"410",$DA$4:$DA$123)</f>
        <v>0</v>
      </c>
      <c r="DB132" s="123">
        <f>SUMIF($E$4:$E$123,"410",$DB$4:$DB$123)</f>
        <v>1005453432</v>
      </c>
      <c r="DC132" s="123">
        <f>SUMIF($E$4:$E$123,"410",$DC$4:$DC$123)</f>
        <v>16387200</v>
      </c>
      <c r="DD132" s="123">
        <f>SUMIF($E$4:$E$123,"410",$DD$4:$DD$123)</f>
        <v>0</v>
      </c>
      <c r="DE132" s="127">
        <f>SUMIF($E$4:$E$123,"410",$DE$4:$DE$123)</f>
        <v>23387200</v>
      </c>
      <c r="DF132" s="127">
        <f>SUMIF($E$4:$E$123,"410",$DF$4:$DF$123)</f>
        <v>227716377</v>
      </c>
      <c r="DG132" s="127">
        <f>SUMIF($E$4:$E$123,"410",$DG$4:$DG$123)</f>
        <v>0</v>
      </c>
      <c r="DH132" s="127">
        <f>SUMIF($E$4:$E$123,"410",$DH$4:$DH$123)</f>
        <v>50687200</v>
      </c>
      <c r="DI132" s="127">
        <f>SUMIF($E$4:$E$123,"410",$DI$4:$DI$123)</f>
        <v>0</v>
      </c>
      <c r="DJ132" s="127">
        <f>SUMIF($E$4:$E$123,"410",$DJ$4:$DJ$123)</f>
        <v>3287205900</v>
      </c>
      <c r="DK132" s="127">
        <f>SUMIF($E$4:$E$123,"410",$DK$4:$DK$123)</f>
        <v>225450266</v>
      </c>
      <c r="DL132" s="127">
        <f>SUMIF($E$4:$E$123,"410",$DL$4:$DL$123)</f>
        <v>0</v>
      </c>
      <c r="DM132" s="127">
        <f>SUMIF($E$4:$E$123,"410",$DM$4:$DM$123)</f>
        <v>208656831</v>
      </c>
      <c r="DN132" s="127">
        <f>SUMIF($E$4:$E$123,"410",$DN$4:$DN$123)</f>
        <v>0</v>
      </c>
      <c r="DO132" s="127">
        <f>SUMIF($E$4:$E$123,"410",$DO$4:$DO$123)</f>
        <v>137538233</v>
      </c>
      <c r="DP132" s="127">
        <f>SUMIF($E$4:$E$123,"410",$DP$4:$DP$123)</f>
        <v>135950700</v>
      </c>
      <c r="DR132" s="25">
        <f t="shared" si="127"/>
        <v>8528035515</v>
      </c>
      <c r="DS132" s="25">
        <f t="shared" si="128"/>
        <v>8528035515</v>
      </c>
      <c r="DT132" s="25">
        <f t="shared" si="129"/>
        <v>8528035515</v>
      </c>
      <c r="DV132" s="33"/>
    </row>
    <row r="133" spans="3:126" ht="14.25" customHeight="1" x14ac:dyDescent="0.25">
      <c r="C133" s="130"/>
      <c r="D133" s="131" t="s">
        <v>371</v>
      </c>
      <c r="E133" s="111">
        <v>510</v>
      </c>
      <c r="F133" s="119"/>
      <c r="G133" s="120">
        <f>SUMIF($E$4:$E$123,"510",$G$4:$G$123)</f>
        <v>1431994763</v>
      </c>
      <c r="H133" s="121">
        <f>SUMIF($E$4:$E$123,"510",$H$4:$H$123)</f>
        <v>61228603</v>
      </c>
      <c r="I133" s="121">
        <f>SUMIF($E$4:$E$124,"510",$I$4:$I$124)</f>
        <v>475397803</v>
      </c>
      <c r="J133" s="121">
        <f>SUMIF($E$4:$E$124,"510",$J$4:$J$124)</f>
        <v>64023067</v>
      </c>
      <c r="K133" s="120">
        <f>SUMIF($E$4:$E$123,"510",$K$4:$K$123)</f>
        <v>0</v>
      </c>
      <c r="L133" s="119">
        <f>SUMIF($E$4:$E$123,"510",$L$4:$L$123)</f>
        <v>154000000</v>
      </c>
      <c r="M133" s="119">
        <f>SUMIF($E$4:$E$123,"510",$M$4:$M$123)</f>
        <v>0</v>
      </c>
      <c r="N133" s="119">
        <f>SUMIF($E$4:$E$123,"510",$N$4:$N$123)</f>
        <v>0</v>
      </c>
      <c r="O133" s="119">
        <f>SUMIF($E$4:$E$123,"510",$O$4:$O$123)</f>
        <v>1000000</v>
      </c>
      <c r="P133" s="119">
        <f>SUMIF($E$4:$E$123,"510",$P$4:$P$123)</f>
        <v>1000000</v>
      </c>
      <c r="Q133" s="119">
        <f>SUMIF($E$4:$E$123,"510",$Q$4:$Q$123)</f>
        <v>1000000</v>
      </c>
      <c r="R133" s="119">
        <f>SUMIF($E$4:$E$123,"510",$R$4:$R$123)</f>
        <v>0</v>
      </c>
      <c r="S133" s="119">
        <f>SUMIF($E$4:$E$123,"510",$S$4:$S$123)</f>
        <v>0</v>
      </c>
      <c r="T133" s="119">
        <f>SUMIF($E$4:$E$123,"510",$T$4:$T$123)</f>
        <v>0</v>
      </c>
      <c r="U133" s="119">
        <f>SUMIF($E$4:$E$123,"510",$U$4:$U$123)</f>
        <v>0</v>
      </c>
      <c r="V133" s="119">
        <f>SUMIF($E$4:$E$123,"510",$V$4:$V$123)</f>
        <v>0</v>
      </c>
      <c r="W133" s="119">
        <f>SUMIF($E$4:$E$123,"510",$W$4:$W$123)</f>
        <v>168000000</v>
      </c>
      <c r="X133" s="119">
        <f>SUMIF($E$4:$E$123,"510",$X$4:$X$123)</f>
        <v>37000000</v>
      </c>
      <c r="Y133" s="119">
        <f>SUMIF($E$4:$E$123,"510",$Y$4:$Y$123)</f>
        <v>209017206</v>
      </c>
      <c r="Z133" s="119">
        <f>SUMIF($E$4:$E$123,"510",$Z$4:$Z$123)</f>
        <v>74091417</v>
      </c>
      <c r="AA133" s="119"/>
      <c r="AB133" s="119">
        <f>SUMIF($E$4:$E$123,"510",$AB$4:$AB$123)</f>
        <v>186236667</v>
      </c>
      <c r="AC133" s="122">
        <f t="shared" si="120"/>
        <v>0.86416201928526182</v>
      </c>
      <c r="AD133" s="120">
        <f>SUMIF($E$4:$E$123,"510",$AD$4:$AD$123)</f>
        <v>1237475486</v>
      </c>
      <c r="AE133" s="120">
        <f>SUMIF($E$4:$E$123,"510",$AE$4:$AE$123)</f>
        <v>61228603</v>
      </c>
      <c r="AF133" s="120">
        <f>SUMIF($E$4:$E$123,"510",$AF$4:$AF$123)</f>
        <v>453736275</v>
      </c>
      <c r="AG133" s="120">
        <f>SUMIF($E$4:$E$123,"510",$AG$4:$AG$123)</f>
        <v>52929687</v>
      </c>
      <c r="AH133" s="120">
        <f>SUMIF($E$4:$E$123,"510",$AH$4:$AH$123)</f>
        <v>0</v>
      </c>
      <c r="AI133" s="120">
        <f>SUMIF($E$4:$E$123,"510",$AI$4:$AI$123)</f>
        <v>134655529</v>
      </c>
      <c r="AJ133" s="120">
        <f>SUMIF($E$4:$E$123,"510",$AJ$4:$AJ$123)</f>
        <v>0</v>
      </c>
      <c r="AK133" s="120">
        <f>SUMIF($E$4:$E$123,"510",$AK$4:$AK$123)</f>
        <v>0</v>
      </c>
      <c r="AL133" s="120">
        <f>SUMIF($E$4:$E$123,"510",$AL$4:$AL$123)</f>
        <v>1000000</v>
      </c>
      <c r="AM133" s="120">
        <f>SUMIF($E$4:$E$123,"510",$AM$4:$AM$123)</f>
        <v>1000000</v>
      </c>
      <c r="AN133" s="120">
        <f>SUMIF($E$4:$E$123,"510",$AN$4:$AN$123)</f>
        <v>1000000</v>
      </c>
      <c r="AO133" s="120">
        <f>SUMIF($E$4:$E$123,"510",$AO$4:$AO$123)</f>
        <v>0</v>
      </c>
      <c r="AP133" s="120">
        <f>SUMIF($E$4:$E$123,"510",$AP$4:$AP$123)</f>
        <v>0</v>
      </c>
      <c r="AQ133" s="120">
        <f>SUMIF($E$4:$E$123,"510",$AQ$4:$AQ$123)</f>
        <v>0</v>
      </c>
      <c r="AR133" s="120">
        <f>SUMIF($E$4:$E$123,"510",$AR$4:$AR$123)</f>
        <v>0</v>
      </c>
      <c r="AS133" s="120">
        <f>SUMIF($E$4:$E$123,"510",$AS$4:$AS$123)</f>
        <v>0</v>
      </c>
      <c r="AT133" s="120">
        <f>SUMIF($E$4:$E$123,"510",$AT$4:$AT$123)</f>
        <v>146440268</v>
      </c>
      <c r="AU133" s="120">
        <f>SUMIF($E$4:$E$123,"510",$AU$4:$AU$123)</f>
        <v>31319233</v>
      </c>
      <c r="AV133" s="120">
        <f>SUMIF($E$4:$E$123,"510",$AV$4:$AV$123)</f>
        <v>165788895</v>
      </c>
      <c r="AW133" s="120">
        <f>SUMIF($E$4:$E$123,"510",$AW$4:$AW$123)</f>
        <v>74091417</v>
      </c>
      <c r="AX133" s="120">
        <f>SUMIF($E$4:$E$123," 510",$AX$4:$AX$123)</f>
        <v>0</v>
      </c>
      <c r="AY133" s="120">
        <f>SUMIF($E$4:$E$123,"510",$AY$4:$AY$123)</f>
        <v>114285579</v>
      </c>
      <c r="AZ133" s="105">
        <f t="shared" si="121"/>
        <v>0.13583798071473818</v>
      </c>
      <c r="BA133" s="24">
        <f t="shared" si="122"/>
        <v>194519277</v>
      </c>
      <c r="BB133" s="123">
        <f>SUMIF($E$4:$E$123,"510",$BB$4:$BB$123)</f>
        <v>0</v>
      </c>
      <c r="BC133" s="123">
        <f>SUMIF($E$4:$E$123,"510",$BC$4:$BC$123)</f>
        <v>21661528</v>
      </c>
      <c r="BD133" s="123">
        <f>SUMIF($E$4:$E$123,"510",$BD$4:$BD$123)</f>
        <v>11093380</v>
      </c>
      <c r="BE133" s="123">
        <f>SUMIF($E$4:$E$123,"510",$BE$4:$BE$123)</f>
        <v>0</v>
      </c>
      <c r="BF133" s="123">
        <f>SUMIF($E$4:$E$123,"510",$BF$4:$BF$123)</f>
        <v>19344471</v>
      </c>
      <c r="BG133" s="123">
        <f>SUMIF($E$4:$E$123,"510",$BG$4:$BG$123)</f>
        <v>0</v>
      </c>
      <c r="BH133" s="123">
        <f>SUMIF($E$4:$E$123,"510",$BH$4:$BH$123)</f>
        <v>0</v>
      </c>
      <c r="BI133" s="123">
        <f>SUMIF($E$4:$E$123,"510",$BI$4:$BI$123)</f>
        <v>0</v>
      </c>
      <c r="BJ133" s="123">
        <f>SUMIF($E$4:$E$123,"510",$BJ$4:$BJ$123)</f>
        <v>0</v>
      </c>
      <c r="BK133" s="123">
        <f>SUMIF($E$4:$E$123,"510",$BK$4:$BK$123)</f>
        <v>0</v>
      </c>
      <c r="BL133" s="123">
        <f>SUMIF($E$4:$E$123,"510",$BL$4:$BL$123)</f>
        <v>0</v>
      </c>
      <c r="BM133" s="123">
        <f>SUMIF($E$4:$E$123,"510",$BM$4:$BM$123)</f>
        <v>0</v>
      </c>
      <c r="BN133" s="123">
        <f>SUMIF($E$4:$E$123,"510",$BN$4:$BN$123)</f>
        <v>0</v>
      </c>
      <c r="BO133" s="123">
        <f>SUMIF($E$4:$E$123,"510",$BO$4:$BO$123)</f>
        <v>0</v>
      </c>
      <c r="BP133" s="123">
        <f>SUMIF($E$4:$E$123,"510",$BP$4:$BP$123)</f>
        <v>0</v>
      </c>
      <c r="BQ133" s="123">
        <f>SUMIF($E$4:$E$123,"510",$BQ$4:$BQ$123)</f>
        <v>21559732</v>
      </c>
      <c r="BR133" s="123">
        <f>SUMIF($E$4:$E$123,"510",$BR$4:$BR$123)</f>
        <v>5680767</v>
      </c>
      <c r="BS133" s="123">
        <f>SUMIF($E$4:$E$123,"510",$BS$4:$BS$123)</f>
        <v>43228311</v>
      </c>
      <c r="BT133" s="123">
        <f>SUMIF($E$4:$E$123,"510",$BT$4:$BT$123)</f>
        <v>0</v>
      </c>
      <c r="BU133" s="123">
        <f>SUMIF($E$4:$E$123,"510",$BU$4:$BU$123)</f>
        <v>0</v>
      </c>
      <c r="BV133" s="124">
        <f>SUMIF($E$4:$E$123,"510",$BV$4:$BV$123)</f>
        <v>71951088</v>
      </c>
      <c r="BW133" s="125">
        <f t="shared" si="123"/>
        <v>0.77696590500729368</v>
      </c>
      <c r="BX133" s="24">
        <f t="shared" si="124"/>
        <v>1112611107</v>
      </c>
      <c r="BY133" s="120">
        <f>SUMIF($E$4:$E$123,"510",$BY$4:$BY$123)</f>
        <v>58726458</v>
      </c>
      <c r="BZ133" s="120">
        <f>SUMIF($E$4:$E$123,"510",$BZ$4:$BZ$123)</f>
        <v>420458125</v>
      </c>
      <c r="CA133" s="120">
        <f>SUMIF($E$4:$E$123,"510",$CA$4:$CA$123)</f>
        <v>52081397</v>
      </c>
      <c r="CB133" s="120">
        <f>SUMIF($E$4:$E$123,"510",$CB$4:$CB$123)</f>
        <v>0</v>
      </c>
      <c r="CC133" s="120">
        <f>SUMIF($E$4:$E$123,"510",$CC$4:$CC$123)</f>
        <v>119567225</v>
      </c>
      <c r="CD133" s="120">
        <f>SUMIF($E$4:$E$123,"510",$CD$4:$CD$123)</f>
        <v>0</v>
      </c>
      <c r="CE133" s="120">
        <f>SUMIF($E$4:$E$123,"510",$CE$4:$CE$123)</f>
        <v>0</v>
      </c>
      <c r="CF133" s="120">
        <f>SUMIF($E$4:$E$123,"510",$CF$4:$CF$123)</f>
        <v>0</v>
      </c>
      <c r="CG133" s="120">
        <f>SUMIF($E$4:$E$123,"510",$CG$4:$CG$123)</f>
        <v>0</v>
      </c>
      <c r="CH133" s="120">
        <f>SUMIF($E$4:$E$123,"510",$CH$4:$CH$123)</f>
        <v>0</v>
      </c>
      <c r="CI133" s="120">
        <f>SUMIF($E$4:$E$123,"510",$CI$4:$CI$123)</f>
        <v>0</v>
      </c>
      <c r="CJ133" s="120">
        <f>SUMIF($E$4:$E$123,"510",$CJ$4:$CJ$123)</f>
        <v>0</v>
      </c>
      <c r="CK133" s="120">
        <f>SUMIF($E$4:$E$123,"510",$CK$4:$CK$123)</f>
        <v>0</v>
      </c>
      <c r="CL133" s="120">
        <f>SUMIF($E$4:$E$123,"510",$CL$4:$CL$123)</f>
        <v>0</v>
      </c>
      <c r="CM133" s="120">
        <f>SUMIF($E$4:$E$123,"510",$CM$4:$CM$123)</f>
        <v>0</v>
      </c>
      <c r="CN133" s="120">
        <f>SUMIF($E$4:$E$123,"510",$CN$4:$CN$123)</f>
        <v>142189882</v>
      </c>
      <c r="CO133" s="120">
        <f>SUMIF($E$4:$E$123,"510",$CO$4:$CO$123)</f>
        <v>31319233</v>
      </c>
      <c r="CP133" s="120">
        <f>SUMIF($E$4:$E$123,"510",$CP$4:$CP$123)</f>
        <v>123069134</v>
      </c>
      <c r="CQ133" s="120">
        <f>SUMIF($E$4:$E$123,"510",$CQ$4:$CQ$123)</f>
        <v>64320741</v>
      </c>
      <c r="CR133" s="120">
        <f>SUMIF($E$4:$E$123,"510",$CR$4:$CR$123)</f>
        <v>0</v>
      </c>
      <c r="CS133" s="126">
        <f>SUMIF($E$4:$E$123,"510",$CS$4:$CS$123)</f>
        <v>100878912</v>
      </c>
      <c r="CT133" s="21">
        <f t="shared" si="125"/>
        <v>0.22303409499270632</v>
      </c>
      <c r="CU133" s="24">
        <f t="shared" si="126"/>
        <v>319383656</v>
      </c>
      <c r="CV133" s="123">
        <f>SUMIF($E$4:$E$123,"510",$CV$4:$CV$123)</f>
        <v>2502145</v>
      </c>
      <c r="CW133" s="123">
        <f>SUMIF($E$4:$E$123,"510",$CW$4:$CW$123)</f>
        <v>54939678</v>
      </c>
      <c r="CX133" s="123">
        <f>SUMIF($E$4:$E$123,"510",$CX$4:$CX$123)</f>
        <v>11941670</v>
      </c>
      <c r="CY133" s="123">
        <f>SUMIF($E$4:$E$123,"510",$CY$4:$CY$123)</f>
        <v>0</v>
      </c>
      <c r="CZ133" s="123">
        <f>SUMIF($E$4:$E$123,"510",$CZ$4:$CZ$123)</f>
        <v>34432775</v>
      </c>
      <c r="DA133" s="123">
        <f>SUMIF($E$4:$E$123,"510",$DA$4:$DA$123)</f>
        <v>0</v>
      </c>
      <c r="DB133" s="123">
        <f>SUMIF($E$4:$E$123,"510",$DB$4:$DB$123)</f>
        <v>0</v>
      </c>
      <c r="DC133" s="123">
        <f>SUMIF($E$4:$E$123,"510",$DC$4:$DC$123)</f>
        <v>1000000</v>
      </c>
      <c r="DD133" s="123">
        <f>SUMIF($E$4:$E$123,"510",$DD$4:$DD$123)</f>
        <v>1000000</v>
      </c>
      <c r="DE133" s="127">
        <f>SUMIF($E$4:$E$123,"510",$DE$4:$DE$123)</f>
        <v>1000000</v>
      </c>
      <c r="DF133" s="127">
        <f>SUMIF($E$4:$E$123,"510",$DF$4:$DF$123)</f>
        <v>0</v>
      </c>
      <c r="DG133" s="127">
        <f>SUMIF($E$4:$E$123,"510",$DG$4:$DG$123)</f>
        <v>0</v>
      </c>
      <c r="DH133" s="127">
        <f>SUMIF($E$4:$E$123,"510",$DH$4:$DH$123)</f>
        <v>0</v>
      </c>
      <c r="DI133" s="127">
        <f>SUMIF($E$4:$E$123,"510",$DI$4:$DI$123)</f>
        <v>0</v>
      </c>
      <c r="DJ133" s="127">
        <f>SUMIF($E$4:$E$123,"510",$DJ$4:$DJ$123)</f>
        <v>0</v>
      </c>
      <c r="DK133" s="127">
        <f>SUMIF($E$4:$E$123,"510",$DK$4:$DK$123)</f>
        <v>25810118</v>
      </c>
      <c r="DL133" s="127">
        <f>SUMIF($E$4:$E$123,"510",$DL$4:$DL$123)</f>
        <v>5680767</v>
      </c>
      <c r="DM133" s="127">
        <f>SUMIF($E$4:$E$123,"510",$DM$4:$DM$123)</f>
        <v>85948072</v>
      </c>
      <c r="DN133" s="127">
        <f>SUMIF($E$4:$E$123,"510",$DN$4:$DN$123)</f>
        <v>9770676</v>
      </c>
      <c r="DO133" s="127">
        <f>SUMIF($E$4:$E$123,"510",$DO$4:$DO$123)</f>
        <v>0</v>
      </c>
      <c r="DP133" s="127">
        <f>SUMIF($E$4:$E$123,"510",$DP$4:$DP$123)</f>
        <v>85357755</v>
      </c>
      <c r="DR133" s="25">
        <f t="shared" si="127"/>
        <v>1431994763</v>
      </c>
      <c r="DS133" s="25">
        <f t="shared" si="128"/>
        <v>1431994763</v>
      </c>
      <c r="DT133" s="25">
        <f t="shared" si="129"/>
        <v>1431994763</v>
      </c>
    </row>
    <row r="134" spans="3:126" x14ac:dyDescent="0.25">
      <c r="C134" s="130"/>
      <c r="D134" s="118" t="s">
        <v>372</v>
      </c>
      <c r="E134" s="111">
        <v>520</v>
      </c>
      <c r="F134" s="119"/>
      <c r="G134" s="120">
        <f>SUMIF($E$4:$E$123,"520",$G$4:$G$123)</f>
        <v>3899227449</v>
      </c>
      <c r="H134" s="121">
        <f>SUMIF($E$4:$E$123,"520",$H$4:$H$123)</f>
        <v>0</v>
      </c>
      <c r="I134" s="121">
        <f>SUMIF($E$4:$E$123,"520",$I$4:$I$123)</f>
        <v>525230000</v>
      </c>
      <c r="J134" s="121">
        <f>SUMIF($E$4:$E$124,"520",$J$4:$J$124)</f>
        <v>0</v>
      </c>
      <c r="K134" s="120">
        <f>SUMIF($E$4:$E$123,"520",$K$4:$K$123)</f>
        <v>0</v>
      </c>
      <c r="L134" s="119">
        <f>SUMIF($E$4:$E$123,"520",$L$4:$L$123)</f>
        <v>6000000</v>
      </c>
      <c r="M134" s="119">
        <f>SUMIF($E$4:$E$123,"520",$M$4:$M$123)</f>
        <v>0</v>
      </c>
      <c r="N134" s="119">
        <f>SUMIF($E$4:$E$123,"520",$N$4:$N$123)</f>
        <v>0</v>
      </c>
      <c r="O134" s="119">
        <f>SUMIF($E$4:$E$123,"520",$O$4:$O$123)</f>
        <v>0</v>
      </c>
      <c r="P134" s="119">
        <f>SUMIF($E$4:$E$123,"520",$P$4:$P$123)</f>
        <v>0</v>
      </c>
      <c r="Q134" s="119">
        <f>SUMIF($E$4:$E$123,"520",$Q$4:$Q$123)</f>
        <v>0</v>
      </c>
      <c r="R134" s="119">
        <f>SUMIF($E$4:$E$123,"520",$R$4:$R$123)</f>
        <v>0</v>
      </c>
      <c r="S134" s="119">
        <f>SUMIF($E$4:$E$123,"520",$S$4:$S$123)</f>
        <v>0</v>
      </c>
      <c r="T134" s="119">
        <f>SUMIF($E$4:$E$123,"520",$T$4:$T$123)</f>
        <v>0</v>
      </c>
      <c r="U134" s="119">
        <f>SUMIF($E$4:$E$123,"520",$U$4:$U$123)</f>
        <v>0</v>
      </c>
      <c r="V134" s="119">
        <f>SUMIF($E$4:$E$123,"520",$V$4:$V$123)</f>
        <v>2000000000</v>
      </c>
      <c r="W134" s="119">
        <f>SUMIF($E$4:$E$123,"520",$W$4:$W$123)</f>
        <v>160000000</v>
      </c>
      <c r="X134" s="119">
        <f>SUMIF($E$4:$E$123,"520",$X$4:$X$123)</f>
        <v>0</v>
      </c>
      <c r="Y134" s="119">
        <f>SUMIF($E$4:$E$123,"520",$Y$4:$Y$123)</f>
        <v>430000000</v>
      </c>
      <c r="Z134" s="119">
        <f>SUMIF($E$4:$E$115,"520",$Z$4:$Z$115)</f>
        <v>0</v>
      </c>
      <c r="AA134" s="119"/>
      <c r="AB134" s="119">
        <f>SUMIF($E$4:$E$123,"520",$AB$4:$AB$123)</f>
        <v>777997449</v>
      </c>
      <c r="AC134" s="122">
        <f t="shared" si="120"/>
        <v>0.80839169405426492</v>
      </c>
      <c r="AD134" s="120">
        <f>SUMIF($E$4:$E$123,"520",$AD$4:$AD$123)</f>
        <v>3152103083</v>
      </c>
      <c r="AE134" s="120">
        <f>SUMIF($E$4:$E$123,"520",$AE$4:$AE$123)</f>
        <v>0</v>
      </c>
      <c r="AF134" s="120">
        <f>SUMIF($E$4:$E$123,"520",$AF$4:$AF$123)</f>
        <v>455615937</v>
      </c>
      <c r="AG134" s="120">
        <f>SUMIF($E$4:$E$123,"520",$AG$4:$AG$123)</f>
        <v>0</v>
      </c>
      <c r="AH134" s="120">
        <f>SUMIF($E$4:$E$123,"520",$AH$4:$AH$123)</f>
        <v>0</v>
      </c>
      <c r="AI134" s="120">
        <f>SUMIF($E$4:$E$123,"520",$AI$4:$AI$123)</f>
        <v>5000000</v>
      </c>
      <c r="AJ134" s="120">
        <f>SUMIF($E$4:$E$123,"520",$AJ$4:$AJ$123)</f>
        <v>0</v>
      </c>
      <c r="AK134" s="120">
        <f>SUMIF($E$4:$E$123,"520",$AK$4:$AK$123)</f>
        <v>0</v>
      </c>
      <c r="AL134" s="120">
        <f>SUMIF($E$4:$E$123,"520",$AL$4:$AL$123)</f>
        <v>0</v>
      </c>
      <c r="AM134" s="120">
        <f>SUMIF($E$4:$E$123,"520",$AM$4:$AM$123)</f>
        <v>0</v>
      </c>
      <c r="AN134" s="120">
        <f>SUMIF($E$4:$E$123,"520",$AN$4:$AN$123)</f>
        <v>0</v>
      </c>
      <c r="AO134" s="120">
        <f>SUMIF($E$4:$E$123,"520",$AO$4:$AO$123)</f>
        <v>0</v>
      </c>
      <c r="AP134" s="120">
        <f>SUMIF($E$4:$E$123,"520",$AP$4:$AP$123)</f>
        <v>0</v>
      </c>
      <c r="AQ134" s="120">
        <f>SUMIF($E$4:$E$123,"520",$AQ$4:$AQ$123)</f>
        <v>0</v>
      </c>
      <c r="AR134" s="120">
        <f>SUMIF($E$4:$E$123,"520",$AR$4:$AR$123)</f>
        <v>0</v>
      </c>
      <c r="AS134" s="120">
        <f>SUMIF($E$4:$E$123,"520",$AS$4:$AS$123)</f>
        <v>1525009311</v>
      </c>
      <c r="AT134" s="120">
        <f>SUMIF($E$4:$E$123,"520",$AT$4:$AT$123)</f>
        <v>145758973</v>
      </c>
      <c r="AU134" s="120">
        <f>SUMIF($E$4:$E$123,"520",$AU$4:$AU$123)</f>
        <v>0</v>
      </c>
      <c r="AV134" s="120">
        <f>SUMIF($E$4:$E$123,"520",$AV$4:$AV$123)</f>
        <v>323968220</v>
      </c>
      <c r="AW134" s="120">
        <f>SUMIF($E$4:$E$123,"520",$AW$4:$AW$123)</f>
        <v>0</v>
      </c>
      <c r="AX134" s="120">
        <f>SUMIF($E$4:$E$123,"520",$AX$4:$AX$123)</f>
        <v>0</v>
      </c>
      <c r="AY134" s="120">
        <f>SUMIF($E$4:$E$123,"520",$AY$4:$AY$123)</f>
        <v>696750642</v>
      </c>
      <c r="AZ134" s="105">
        <f t="shared" si="121"/>
        <v>0.19160830594573508</v>
      </c>
      <c r="BA134" s="24">
        <f t="shared" si="122"/>
        <v>747124366</v>
      </c>
      <c r="BB134" s="123">
        <f>SUMIF($E$4:$E$123,"520",$BB$4:$BB$123)</f>
        <v>0</v>
      </c>
      <c r="BC134" s="123">
        <f>SUMIF($E$4:$E$123,"520",$BC$4:$BC$123)</f>
        <v>69614063</v>
      </c>
      <c r="BD134" s="123">
        <f>SUMIF($E$4:$E$123,"520",$BD$4:$BD$123)</f>
        <v>0</v>
      </c>
      <c r="BE134" s="123">
        <f>SUMIF($E$4:$E$123,"520",$BE$4:$BE$123)</f>
        <v>0</v>
      </c>
      <c r="BF134" s="123">
        <f>SUMIF($E$4:$E$123,"520",$BF$4:$BF$123)</f>
        <v>1000000</v>
      </c>
      <c r="BG134" s="123">
        <f>SUMIF($E$4:$E$123,"520",$BG$4:$BG$123)</f>
        <v>0</v>
      </c>
      <c r="BH134" s="123">
        <f>SUMIF($E$4:$E$123,"520",$BH$4:$BH$123)</f>
        <v>0</v>
      </c>
      <c r="BI134" s="123">
        <f>SUMIF($E$4:$E$123,"520",$BI$4:$BI$123)</f>
        <v>0</v>
      </c>
      <c r="BJ134" s="123">
        <f>SUMIF($E$4:$E$123,"520",$BJ$4:$BJ$123)</f>
        <v>0</v>
      </c>
      <c r="BK134" s="123">
        <f>SUMIF($E$4:$E$123,"520",$BK$4:$BK$123)</f>
        <v>0</v>
      </c>
      <c r="BL134" s="123">
        <f>SUMIF($E$4:$E$123,"520",$BL$4:$BL$123)</f>
        <v>0</v>
      </c>
      <c r="BM134" s="123">
        <f>SUMIF($E$4:$E$123,"520",$BM$4:$BM$123)</f>
        <v>0</v>
      </c>
      <c r="BN134" s="123">
        <f>SUMIF($E$4:$E$123,"520",$BN$4:$BN$123)</f>
        <v>0</v>
      </c>
      <c r="BO134" s="123">
        <f>SUMIF($E$4:$E$123,"520",$BO$4:$BO$123)</f>
        <v>0</v>
      </c>
      <c r="BP134" s="123">
        <f>SUMIF($E$4:$E$123,"520",$BP$4:$BP$123)</f>
        <v>474990689</v>
      </c>
      <c r="BQ134" s="123">
        <f>SUMIF($E$4:$E$123,"520",$BQ$4:$BQ$123)</f>
        <v>14241027</v>
      </c>
      <c r="BR134" s="123">
        <f>SUMIF($E$4:$E$123,"520",$BR$4:$BR$123)</f>
        <v>0</v>
      </c>
      <c r="BS134" s="123">
        <f>SUMIF($E$4:$E$123,"520",$BS$4:$BS$123)</f>
        <v>106031780</v>
      </c>
      <c r="BT134" s="123">
        <f>SUMIF($E$4:$E$123,"520",$BT$4:$BT$123)</f>
        <v>0</v>
      </c>
      <c r="BU134" s="123">
        <f>SUMIF($E$4:$E$123,"520",$BU$4:$BU$123)</f>
        <v>0</v>
      </c>
      <c r="BV134" s="124">
        <f>SUMIF($E$4:$E$123,"520",$BV$4:$BV$123)</f>
        <v>81246807</v>
      </c>
      <c r="BW134" s="125">
        <f t="shared" si="123"/>
        <v>0.74871697078063937</v>
      </c>
      <c r="BX134" s="24">
        <f t="shared" si="124"/>
        <v>2919417764</v>
      </c>
      <c r="BY134" s="120">
        <f>SUMIF($E$4:$E$123,"520",$BY$4:$BY$123)</f>
        <v>0</v>
      </c>
      <c r="BZ134" s="120">
        <f>SUMIF($E$4:$E$123,"520",$BZ$4:$BZ$123)</f>
        <v>443911059</v>
      </c>
      <c r="CA134" s="120">
        <f>SUMIF($E$4:$E$123,"520",$CA$4:$CA$123)</f>
        <v>0</v>
      </c>
      <c r="CB134" s="120">
        <f>SUMIF($E$4:$E$123,"520",$CB$4:$CB$123)</f>
        <v>0</v>
      </c>
      <c r="CC134" s="120">
        <f>SUMIF($E$4:$E$123,"520",$CC$4:$CC$123)</f>
        <v>0</v>
      </c>
      <c r="CD134" s="120">
        <f>SUMIF($E$4:$E$123,"520",$CD$4:$CD$123)</f>
        <v>0</v>
      </c>
      <c r="CE134" s="120">
        <f>SUMIF($E$4:$E$123,"520",$CE$4:$CE$123)</f>
        <v>0</v>
      </c>
      <c r="CF134" s="120">
        <f>SUMIF($E$4:$E$123,"520",$CF$4:$CF$123)</f>
        <v>0</v>
      </c>
      <c r="CG134" s="120">
        <f>SUMIF($E$4:$E$123,"520",$CG$4:$CG$123)</f>
        <v>0</v>
      </c>
      <c r="CH134" s="120">
        <f>SUMIF($E$4:$E$123,"520",$CH$4:$CH$123)</f>
        <v>0</v>
      </c>
      <c r="CI134" s="120">
        <f>SUMIF($E$4:$E$123,"520",$CI$4:$CI$123)</f>
        <v>0</v>
      </c>
      <c r="CJ134" s="120">
        <f>SUMIF($E$4:$E$123,"520",$CJ$4:$CJ$123)</f>
        <v>0</v>
      </c>
      <c r="CK134" s="120">
        <f>SUMIF($E$4:$E$123,"520",$CK$4:$CK$123)</f>
        <v>0</v>
      </c>
      <c r="CL134" s="120">
        <f>SUMIF($E$4:$E$123,"520",$CL$4:$CL$123)</f>
        <v>0</v>
      </c>
      <c r="CM134" s="120">
        <f>SUMIF($E$4:$E$123,"520",$CM$4:$CM$123)</f>
        <v>1457044549</v>
      </c>
      <c r="CN134" s="120">
        <f>SUMIF($E$4:$E$123,"520",$CN$4:$CN$123)</f>
        <v>141310263</v>
      </c>
      <c r="CO134" s="120">
        <f>SUMIF($E$4:$E$123,"520",$CO$4:$CO$123)</f>
        <v>0</v>
      </c>
      <c r="CP134" s="120">
        <f>SUMIF($E$4:$E$123,"520",$CP$4:$CP$123)</f>
        <v>225133527</v>
      </c>
      <c r="CQ134" s="120">
        <f>SUMIF($E$4:$E$123,"520",$CQ$4:$CQ$123)</f>
        <v>0</v>
      </c>
      <c r="CR134" s="120">
        <f>SUMIF($E$4:$E$123,"520",$CR$4:$CR$123)</f>
        <v>0</v>
      </c>
      <c r="CS134" s="126">
        <f>SUMIF($E$4:$E$123,"520",$CS$4:$CS$123)</f>
        <v>652018366</v>
      </c>
      <c r="CT134" s="21">
        <f t="shared" si="125"/>
        <v>0.25128302921936063</v>
      </c>
      <c r="CU134" s="24">
        <f t="shared" si="126"/>
        <v>979809685</v>
      </c>
      <c r="CV134" s="123">
        <f>SUMIF($E$4:$E$123,"520",$CV$4:$CV$123)</f>
        <v>0</v>
      </c>
      <c r="CW134" s="123">
        <f>SUMIF($E$4:$E$123,"520",$CW$4:$CW$123)</f>
        <v>81318941</v>
      </c>
      <c r="CX134" s="123">
        <f>SUMIF($E$4:$E$123,"520",$CX$4:$CX$123)</f>
        <v>0</v>
      </c>
      <c r="CY134" s="123">
        <f>SUMIF($E$4:$E$123,"520",$CY$4:$CY$123)</f>
        <v>0</v>
      </c>
      <c r="CZ134" s="123">
        <f>SUMIF($E$4:$E$123,"520",$CZ$4:$CZ$123)</f>
        <v>6000000</v>
      </c>
      <c r="DA134" s="123">
        <f>SUMIF($E$4:$E$123,"520",$DA$4:$DA$123)</f>
        <v>0</v>
      </c>
      <c r="DB134" s="123">
        <f>SUMIF($E$4:$E$123,"520",$DB$4:$DB$123)</f>
        <v>0</v>
      </c>
      <c r="DC134" s="123">
        <f>SUMIF($E$4:$E$123,"520",$DC$4:$DC$123)</f>
        <v>0</v>
      </c>
      <c r="DD134" s="123">
        <f>SUMIF($E$4:$E$123,"520",$DD$4:$DD$123)</f>
        <v>0</v>
      </c>
      <c r="DE134" s="127">
        <f>SUMIF($E$4:$E$123,"520",$DE$4:$DE$123)</f>
        <v>0</v>
      </c>
      <c r="DF134" s="127">
        <f>SUMIF($E$4:$E$123,"520",$DF$4:$DF$123)</f>
        <v>0</v>
      </c>
      <c r="DG134" s="127">
        <f>SUMIF($E$4:$E$123,"520",$DG$4:$DG$123)</f>
        <v>0</v>
      </c>
      <c r="DH134" s="127">
        <f>SUMIF($E$4:$E$123,"520",$DH$4:$DH$123)</f>
        <v>0</v>
      </c>
      <c r="DI134" s="127">
        <f>SUMIF($E$4:$E$123,"520",$DI$4:$DI$123)</f>
        <v>0</v>
      </c>
      <c r="DJ134" s="127">
        <f>SUMIF($E$4:$E$123,"520",$DJ$4:$DJ$123)</f>
        <v>542955451</v>
      </c>
      <c r="DK134" s="127">
        <f>SUMIF($E$4:$E$123,"520",$DK$4:$DK$123)</f>
        <v>18689737</v>
      </c>
      <c r="DL134" s="127">
        <f>SUMIF($E$4:$E$123,"520",$DL$4:$DL$123)</f>
        <v>0</v>
      </c>
      <c r="DM134" s="127">
        <f>SUMIF($E$4:$E$123,"520",$DM$4:$DM$123)</f>
        <v>204866473</v>
      </c>
      <c r="DN134" s="127">
        <f>SUMIF($E$4:$E$123,"520",$DN$4:$DN$123)</f>
        <v>0</v>
      </c>
      <c r="DO134" s="127">
        <f>SUMIF($E$4:$E$123,"520",$DO$4:$DO$123)</f>
        <v>0</v>
      </c>
      <c r="DP134" s="127">
        <f>SUMIF($E$4:$E$123,"520",$DP$4:$DP$123)</f>
        <v>125979083</v>
      </c>
      <c r="DR134" s="25">
        <f t="shared" si="127"/>
        <v>3899227449</v>
      </c>
      <c r="DS134" s="25">
        <f t="shared" si="128"/>
        <v>3899227449</v>
      </c>
      <c r="DT134" s="25">
        <f t="shared" si="129"/>
        <v>3899227449</v>
      </c>
    </row>
    <row r="135" spans="3:126" hidden="1" x14ac:dyDescent="0.25">
      <c r="C135" s="130"/>
      <c r="D135" s="118" t="s">
        <v>373</v>
      </c>
      <c r="E135" s="111" t="s">
        <v>374</v>
      </c>
      <c r="F135" s="119"/>
      <c r="G135" s="120">
        <f>SUMIF($E$4:$E$123,"520-2",$G$4:$G$123)</f>
        <v>0</v>
      </c>
      <c r="H135" s="121"/>
      <c r="I135" s="121"/>
      <c r="J135" s="121"/>
      <c r="K135" s="120">
        <f>SUMIF($E$4:$E$123,"520-2",$K$4:$K$123)</f>
        <v>0</v>
      </c>
      <c r="L135" s="121"/>
      <c r="M135" s="121"/>
      <c r="N135" s="119">
        <f>SUMIF($E$4:$E$123,"520-2",$N$4:$N$123)</f>
        <v>0</v>
      </c>
      <c r="O135" s="121"/>
      <c r="P135" s="121"/>
      <c r="Q135" s="121"/>
      <c r="R135" s="121"/>
      <c r="S135" s="121"/>
      <c r="T135" s="121"/>
      <c r="U135" s="121"/>
      <c r="V135" s="121"/>
      <c r="W135" s="121"/>
      <c r="X135" s="119">
        <f>SUMIF($E$4:$E$123,"520-2",$X$4:$X$123)</f>
        <v>0</v>
      </c>
      <c r="Y135" s="119">
        <f>SUMIF($E$4:$E$123,"520-2",$Y$4:$Y$123)</f>
        <v>0</v>
      </c>
      <c r="Z135" s="119">
        <f>SUMIF($E$4:$E$115,"520-2",$Z$4:$Z$115)</f>
        <v>0</v>
      </c>
      <c r="AA135" s="121"/>
      <c r="AB135" s="119">
        <f>SUMIF($E$4:$E$123,"520-2",$AB$4:$AB$123)</f>
        <v>0</v>
      </c>
      <c r="AC135" s="122" t="e">
        <f t="shared" si="120"/>
        <v>#DIV/0!</v>
      </c>
      <c r="AD135" s="24">
        <f t="shared" ref="AD135" si="131">SUM(AE135:AY135)</f>
        <v>125000000</v>
      </c>
      <c r="AE135" s="120">
        <f>SUMIF($E$4:$E$123,"520-2",$AE$4:$AE$123)</f>
        <v>0</v>
      </c>
      <c r="AF135" s="120">
        <f>SUMIF($E$4:$E$123,"520-2",$AF$4:$AF$123)</f>
        <v>0</v>
      </c>
      <c r="AG135" s="120"/>
      <c r="AH135" s="120">
        <f>SUMIF($E$4:$E$123,"111",$AF$4:$AF$123)</f>
        <v>125000000</v>
      </c>
      <c r="AI135" s="120">
        <f>SUMIF($E$4:$E$123,"520-2",$AI$4:$AI$123)</f>
        <v>0</v>
      </c>
      <c r="AJ135" s="120">
        <f>SUMIF($E$4:$E$123,"520-2",$AJ$4:$AJ$123)</f>
        <v>0</v>
      </c>
      <c r="AK135" s="120">
        <f>SUMIF($E$4:$E$123,"520-2",$AK$4:$AK$123)</f>
        <v>0</v>
      </c>
      <c r="AL135" s="120">
        <f>SUMIF($E$4:$E$123,"520-2",$AL$4:$AL$123)</f>
        <v>0</v>
      </c>
      <c r="AM135" s="120">
        <f>SUMIF($E$4:$E$123,"520-2",$AM$4:$AM$123)</f>
        <v>0</v>
      </c>
      <c r="AN135" s="120">
        <f>SUMIF($E$4:$E$123,"520-2",$AN$4:$AN$123)</f>
        <v>0</v>
      </c>
      <c r="AO135" s="120">
        <f>SUMIF($E$4:$E$123,"520-2",$AO$4:$AO$123)</f>
        <v>0</v>
      </c>
      <c r="AP135" s="120">
        <f>SUMIF($E$4:$E$123,"520-2",$AP$4:$AP$123)</f>
        <v>0</v>
      </c>
      <c r="AQ135" s="120">
        <f>SUMIF($E$4:$E$123,"520-2",$AQ$4:$AQ$123)</f>
        <v>0</v>
      </c>
      <c r="AR135" s="120">
        <f>SUMIF($E$4:$E$123,"520-2",$AR$4:$AR$123)</f>
        <v>0</v>
      </c>
      <c r="AS135" s="120">
        <f>SUMIF($E$4:$E$123,"520-2",$AS$4:$AS$123)</f>
        <v>0</v>
      </c>
      <c r="AT135" s="120">
        <f>SUMIF($E$4:$E$123,"520-2",$AT$4:$AT$123)</f>
        <v>0</v>
      </c>
      <c r="AU135" s="120">
        <f>SUMIF($E$4:$E$123,"520-2",$AU$4:$AU$123)</f>
        <v>0</v>
      </c>
      <c r="AV135" s="120">
        <f>SUMIF($E$4:$E$123,"520-2",$AV$4:$AV$123)</f>
        <v>0</v>
      </c>
      <c r="AW135" s="120">
        <f>SUMIF($E$4:$E$123,"520-2",$AW$4:$AW$123)</f>
        <v>0</v>
      </c>
      <c r="AX135" s="120">
        <f>SUMIF($E$4:$E$123,"520-2",$AX$4:$AX$123)</f>
        <v>0</v>
      </c>
      <c r="AY135" s="120">
        <f>SUMIF($E$4:$E$123,"520-2",$AY$4:$AY$123)</f>
        <v>0</v>
      </c>
      <c r="AZ135" s="105" t="e">
        <f t="shared" si="121"/>
        <v>#DIV/0!</v>
      </c>
      <c r="BA135" s="24">
        <f t="shared" si="122"/>
        <v>0</v>
      </c>
      <c r="BB135" s="123"/>
      <c r="BC135" s="123"/>
      <c r="BD135" s="123"/>
      <c r="BE135" s="123"/>
      <c r="BF135" s="123">
        <f>SUMIF($E$4:$E$123,"520-2",$BF$4:$BF$123)</f>
        <v>0</v>
      </c>
      <c r="BG135" s="123"/>
      <c r="BH135" s="123"/>
      <c r="BI135" s="123"/>
      <c r="BJ135" s="123"/>
      <c r="BK135" s="123"/>
      <c r="BL135" s="123"/>
      <c r="BM135" s="123"/>
      <c r="BN135" s="123"/>
      <c r="BO135" s="123"/>
      <c r="BP135" s="123">
        <f>SUMIF($E$4:$E$123,"520-2",$BP$4:$BP$123)</f>
        <v>0</v>
      </c>
      <c r="BQ135" s="123"/>
      <c r="BR135" s="123"/>
      <c r="BS135" s="123">
        <f>SUMIF($E$4:$E$123,"520-2",$BS$4:$BS$123)</f>
        <v>0</v>
      </c>
      <c r="BT135" s="123">
        <f>SUMIF($E$4:$E$123,"520-2",$BT$4:$BT$123)</f>
        <v>0</v>
      </c>
      <c r="BU135" s="123">
        <f>SUMIF($E$4:$E$123,"520-2",$BU$4:$BU$123)</f>
        <v>0</v>
      </c>
      <c r="BV135" s="124">
        <f>SUMIF($E$4:$E$123,"520-2",$BV$4:$BV$123)</f>
        <v>0</v>
      </c>
      <c r="BW135" s="125" t="e">
        <f t="shared" si="123"/>
        <v>#DIV/0!</v>
      </c>
      <c r="BX135" s="24">
        <f t="shared" si="124"/>
        <v>32833600</v>
      </c>
      <c r="BY135" s="120">
        <f>SUMIF($E$4:$E$123,"520-2",$BY$4:$BY$123)</f>
        <v>0</v>
      </c>
      <c r="BZ135" s="120">
        <f>SUMIF($E$4:$E$123,"520-2",$BZ$4:$BZ$123)</f>
        <v>0</v>
      </c>
      <c r="CA135" s="120"/>
      <c r="CB135" s="120">
        <f>SUMIF($E$4:$E$123,"520-2",$CB$4:$CB$123)</f>
        <v>0</v>
      </c>
      <c r="CC135" s="120">
        <f>SUMIF($E$4:$E$123,"520-2",$CC$4:$CC$123)</f>
        <v>0</v>
      </c>
      <c r="CD135" s="120">
        <f>SUMIF($E$4:$E$123,"520-2",$CD$4:$CD$123)</f>
        <v>0</v>
      </c>
      <c r="CE135" s="120">
        <f>SUMIF($E$4:$E$123,"520-2",$CE$4:$CE$123)</f>
        <v>0</v>
      </c>
      <c r="CF135" s="120">
        <f>SUMIF($E$4:$E$123,"520-2",$CF$4:$CF$123)</f>
        <v>0</v>
      </c>
      <c r="CG135" s="120"/>
      <c r="CH135" s="120"/>
      <c r="CI135" s="120"/>
      <c r="CJ135" s="120"/>
      <c r="CK135" s="120"/>
      <c r="CL135" s="120">
        <f>SUMIF($E$4:$E$123,"520-2",$CL$4:$CL$123)</f>
        <v>0</v>
      </c>
      <c r="CM135" s="120">
        <f>SUMIF($E$4:$E$123,"520-2",$CM$4:$CM$123)</f>
        <v>0</v>
      </c>
      <c r="CN135" s="120"/>
      <c r="CO135" s="120"/>
      <c r="CP135" s="120">
        <f>SUMIF($E$4:$E$123,"111",$CP$4:$CP$123)</f>
        <v>0</v>
      </c>
      <c r="CQ135" s="120">
        <f>SUMIF($E$4:$E$123,"520-2",$CQ$4:$CQ$123)</f>
        <v>0</v>
      </c>
      <c r="CR135" s="120">
        <f>+'[11]ENERO 2017'!$H$908</f>
        <v>32833600</v>
      </c>
      <c r="CS135" s="126">
        <f>SUMIF($E$4:$E$123,"520-2",$CS$4:$CS$123)</f>
        <v>0</v>
      </c>
      <c r="CT135" s="21" t="e">
        <f t="shared" si="125"/>
        <v>#DIV/0!</v>
      </c>
      <c r="CU135" s="24">
        <f t="shared" si="126"/>
        <v>0</v>
      </c>
      <c r="CV135" s="124"/>
      <c r="CW135" s="124"/>
      <c r="CX135" s="124"/>
      <c r="CY135" s="124"/>
      <c r="CZ135" s="124"/>
      <c r="DA135" s="123"/>
      <c r="DB135" s="123"/>
      <c r="DC135" s="123"/>
      <c r="DD135" s="123"/>
      <c r="DE135" s="127"/>
      <c r="DF135" s="127"/>
      <c r="DG135" s="127"/>
      <c r="DH135" s="127"/>
      <c r="DI135" s="127"/>
      <c r="DJ135" s="127">
        <f>SUMIF($E$4:$E$123,"520-2",$DJ$4:$DJ$123)</f>
        <v>0</v>
      </c>
      <c r="DK135" s="127"/>
      <c r="DL135" s="127"/>
      <c r="DM135" s="127">
        <f>SUMIF($E$4:$E$123,"520-2",$DM$4:$DM$123)</f>
        <v>0</v>
      </c>
      <c r="DN135" s="127">
        <f>SUMIF($E$4:$E$123,"520-2",$DN$4:$DN$123)</f>
        <v>0</v>
      </c>
      <c r="DO135" s="127">
        <f>SUMIF($E$4:$E$123,"520-2",$DO$4:$DO$123)</f>
        <v>0</v>
      </c>
      <c r="DP135" s="127">
        <f>SUMIF($E$4:$E$123,"520-2",$DP$4:$DP$123)</f>
        <v>0</v>
      </c>
      <c r="DR135" s="25">
        <f t="shared" si="127"/>
        <v>0</v>
      </c>
      <c r="DS135" s="25">
        <f t="shared" si="128"/>
        <v>125000000</v>
      </c>
      <c r="DT135" s="25">
        <f t="shared" si="129"/>
        <v>32833600</v>
      </c>
    </row>
    <row r="136" spans="3:126" ht="15.75" thickBot="1" x14ac:dyDescent="0.3">
      <c r="C136" s="261" t="s">
        <v>375</v>
      </c>
      <c r="D136" s="262"/>
      <c r="E136" s="132"/>
      <c r="F136" s="133"/>
      <c r="G136" s="134">
        <f>SUM(G128:G134)</f>
        <v>35189775267</v>
      </c>
      <c r="H136" s="134">
        <f t="shared" ref="H136:AB136" si="132">SUM(H128:H134)</f>
        <v>592454384</v>
      </c>
      <c r="I136" s="134">
        <f t="shared" si="132"/>
        <v>2882922911</v>
      </c>
      <c r="J136" s="134">
        <f t="shared" si="132"/>
        <v>290673084</v>
      </c>
      <c r="K136" s="134">
        <f t="shared" si="132"/>
        <v>12000000000</v>
      </c>
      <c r="L136" s="134">
        <f t="shared" si="132"/>
        <v>160000000</v>
      </c>
      <c r="M136" s="134">
        <f t="shared" si="132"/>
        <v>227821027</v>
      </c>
      <c r="N136" s="134">
        <f t="shared" si="132"/>
        <v>3328922629</v>
      </c>
      <c r="O136" s="134">
        <f t="shared" si="132"/>
        <v>486988946</v>
      </c>
      <c r="P136" s="134">
        <f t="shared" si="132"/>
        <v>461988947</v>
      </c>
      <c r="Q136" s="134">
        <f t="shared" si="132"/>
        <v>486988946</v>
      </c>
      <c r="R136" s="134">
        <f t="shared" si="132"/>
        <v>480000000</v>
      </c>
      <c r="S136" s="134">
        <f t="shared" si="132"/>
        <v>42838346</v>
      </c>
      <c r="T136" s="134">
        <f t="shared" si="132"/>
        <v>287739646</v>
      </c>
      <c r="U136" s="134">
        <f t="shared" si="132"/>
        <v>145276070</v>
      </c>
      <c r="V136" s="134">
        <f t="shared" si="132"/>
        <v>6119225925</v>
      </c>
      <c r="W136" s="134">
        <f t="shared" si="132"/>
        <v>1088378236</v>
      </c>
      <c r="X136" s="134">
        <f t="shared" si="132"/>
        <v>117081497</v>
      </c>
      <c r="Y136" s="134">
        <f t="shared" si="132"/>
        <v>1984280309</v>
      </c>
      <c r="Z136" s="134">
        <f>SUM(Z128:Z134)</f>
        <v>1702623255</v>
      </c>
      <c r="AA136" s="134">
        <f t="shared" si="132"/>
        <v>262389088</v>
      </c>
      <c r="AB136" s="134">
        <f t="shared" si="132"/>
        <v>2041182021</v>
      </c>
      <c r="AC136" s="135">
        <f t="shared" si="120"/>
        <v>0.43619484951341619</v>
      </c>
      <c r="AD136" s="136">
        <f>SUM(AD128:AD134)</f>
        <v>15349598727</v>
      </c>
      <c r="AE136" s="136">
        <f t="shared" ref="AE136:AY136" si="133">SUM(AE128:AE134)</f>
        <v>591917790</v>
      </c>
      <c r="AF136" s="136">
        <f t="shared" si="133"/>
        <v>2729836610</v>
      </c>
      <c r="AG136" s="136">
        <f t="shared" si="133"/>
        <v>232519371</v>
      </c>
      <c r="AH136" s="136">
        <f t="shared" si="133"/>
        <v>0</v>
      </c>
      <c r="AI136" s="136">
        <f t="shared" si="133"/>
        <v>139655529</v>
      </c>
      <c r="AJ136" s="136">
        <f t="shared" si="133"/>
        <v>96596000</v>
      </c>
      <c r="AK136" s="136">
        <f t="shared" si="133"/>
        <v>2048046532</v>
      </c>
      <c r="AL136" s="136">
        <f t="shared" si="133"/>
        <v>20348750</v>
      </c>
      <c r="AM136" s="136">
        <f t="shared" si="133"/>
        <v>134027742</v>
      </c>
      <c r="AN136" s="136">
        <f t="shared" si="133"/>
        <v>157240869</v>
      </c>
      <c r="AO136" s="136">
        <f t="shared" si="133"/>
        <v>273722150</v>
      </c>
      <c r="AP136" s="136">
        <f t="shared" si="133"/>
        <v>0</v>
      </c>
      <c r="AQ136" s="136">
        <f t="shared" si="133"/>
        <v>68653410</v>
      </c>
      <c r="AR136" s="136">
        <f t="shared" si="133"/>
        <v>69449595</v>
      </c>
      <c r="AS136" s="136">
        <f t="shared" si="133"/>
        <v>2961328884</v>
      </c>
      <c r="AT136" s="136">
        <f t="shared" si="133"/>
        <v>821322040</v>
      </c>
      <c r="AU136" s="136">
        <f t="shared" si="133"/>
        <v>103543568</v>
      </c>
      <c r="AV136" s="136">
        <f t="shared" si="133"/>
        <v>1542202271</v>
      </c>
      <c r="AW136" s="136">
        <f t="shared" si="133"/>
        <v>1702589922</v>
      </c>
      <c r="AX136" s="136">
        <f t="shared" si="133"/>
        <v>229575438</v>
      </c>
      <c r="AY136" s="136">
        <f t="shared" si="133"/>
        <v>1427022256</v>
      </c>
      <c r="AZ136" s="137">
        <f t="shared" si="121"/>
        <v>0.56380515048658375</v>
      </c>
      <c r="BA136" s="136">
        <f>SUM(BA128:BA134)</f>
        <v>19840176540</v>
      </c>
      <c r="BB136" s="136">
        <f t="shared" ref="BB136:BV136" si="134">SUM(BB128:BB134)</f>
        <v>536594</v>
      </c>
      <c r="BC136" s="136">
        <f t="shared" si="134"/>
        <v>153086301</v>
      </c>
      <c r="BD136" s="136">
        <f t="shared" si="134"/>
        <v>58153713</v>
      </c>
      <c r="BE136" s="136">
        <f t="shared" si="134"/>
        <v>12000000000</v>
      </c>
      <c r="BF136" s="136">
        <f t="shared" si="134"/>
        <v>20344471</v>
      </c>
      <c r="BG136" s="136">
        <f t="shared" si="134"/>
        <v>131225027</v>
      </c>
      <c r="BH136" s="136">
        <f t="shared" si="134"/>
        <v>1280876097</v>
      </c>
      <c r="BI136" s="136">
        <f t="shared" si="134"/>
        <v>466640196</v>
      </c>
      <c r="BJ136" s="136">
        <f t="shared" si="134"/>
        <v>327961205</v>
      </c>
      <c r="BK136" s="136">
        <f t="shared" si="134"/>
        <v>329748077</v>
      </c>
      <c r="BL136" s="136">
        <f t="shared" si="134"/>
        <v>206277850</v>
      </c>
      <c r="BM136" s="136">
        <f t="shared" si="134"/>
        <v>42838346</v>
      </c>
      <c r="BN136" s="136">
        <f t="shared" si="134"/>
        <v>219086236</v>
      </c>
      <c r="BO136" s="136">
        <f t="shared" si="134"/>
        <v>75826475</v>
      </c>
      <c r="BP136" s="136">
        <f t="shared" si="134"/>
        <v>3157897041</v>
      </c>
      <c r="BQ136" s="136">
        <f t="shared" si="134"/>
        <v>267056196</v>
      </c>
      <c r="BR136" s="136">
        <f t="shared" si="134"/>
        <v>13537929</v>
      </c>
      <c r="BS136" s="136">
        <f t="shared" si="134"/>
        <v>442078038</v>
      </c>
      <c r="BT136" s="136">
        <f t="shared" si="134"/>
        <v>33333</v>
      </c>
      <c r="BU136" s="136">
        <f t="shared" si="134"/>
        <v>32813650</v>
      </c>
      <c r="BV136" s="136">
        <f t="shared" si="134"/>
        <v>614159765</v>
      </c>
      <c r="BW136" s="138">
        <f t="shared" si="123"/>
        <v>0.36987506291936673</v>
      </c>
      <c r="BX136" s="139">
        <f>SUM(BX128:BX134)</f>
        <v>13015820341</v>
      </c>
      <c r="BY136" s="139">
        <f t="shared" ref="BY136:CS136" si="135">SUM(BY128:BY134)</f>
        <v>589415645</v>
      </c>
      <c r="BZ136" s="139">
        <f t="shared" si="135"/>
        <v>2443605480</v>
      </c>
      <c r="CA136" s="139">
        <f t="shared" si="135"/>
        <v>196288447</v>
      </c>
      <c r="CB136" s="139">
        <f t="shared" si="135"/>
        <v>0</v>
      </c>
      <c r="CC136" s="139">
        <f t="shared" si="135"/>
        <v>119567225</v>
      </c>
      <c r="CD136" s="139">
        <f t="shared" si="135"/>
        <v>96596000</v>
      </c>
      <c r="CE136" s="139">
        <f t="shared" si="135"/>
        <v>1293886172</v>
      </c>
      <c r="CF136" s="139">
        <f t="shared" si="135"/>
        <v>19348750</v>
      </c>
      <c r="CG136" s="139">
        <f t="shared" si="135"/>
        <v>133027742</v>
      </c>
      <c r="CH136" s="139">
        <f t="shared" si="135"/>
        <v>156240869</v>
      </c>
      <c r="CI136" s="139">
        <f t="shared" si="135"/>
        <v>252283623</v>
      </c>
      <c r="CJ136" s="139">
        <f t="shared" si="135"/>
        <v>0</v>
      </c>
      <c r="CK136" s="139">
        <f t="shared" si="135"/>
        <v>68653410</v>
      </c>
      <c r="CL136" s="139">
        <f t="shared" si="135"/>
        <v>69449595</v>
      </c>
      <c r="CM136" s="139">
        <f t="shared" si="135"/>
        <v>2289064574</v>
      </c>
      <c r="CN136" s="139">
        <f t="shared" si="135"/>
        <v>800928999</v>
      </c>
      <c r="CO136" s="139">
        <f t="shared" si="135"/>
        <v>92731193</v>
      </c>
      <c r="CP136" s="139">
        <f t="shared" si="135"/>
        <v>1375205723</v>
      </c>
      <c r="CQ136" s="139">
        <f t="shared" si="135"/>
        <v>1667313707</v>
      </c>
      <c r="CR136" s="139">
        <f t="shared" si="135"/>
        <v>124850855</v>
      </c>
      <c r="CS136" s="139">
        <f t="shared" si="135"/>
        <v>1227362332</v>
      </c>
      <c r="CT136" s="140">
        <f t="shared" si="125"/>
        <v>0.63012493708063322</v>
      </c>
      <c r="CU136" s="134">
        <f ca="1">SUM(CU128:CU134)</f>
        <v>22173954926</v>
      </c>
      <c r="CV136" s="134">
        <f t="shared" ref="CV136:DP136" ca="1" si="136">SUM(CV128:CV134)</f>
        <v>3038739</v>
      </c>
      <c r="CW136" s="134">
        <f t="shared" si="136"/>
        <v>439317431</v>
      </c>
      <c r="CX136" s="134">
        <f t="shared" si="136"/>
        <v>94384637</v>
      </c>
      <c r="CY136" s="134">
        <f t="shared" si="136"/>
        <v>12000000000</v>
      </c>
      <c r="CZ136" s="134">
        <f t="shared" si="136"/>
        <v>40432775</v>
      </c>
      <c r="DA136" s="134">
        <f t="shared" si="136"/>
        <v>131225027</v>
      </c>
      <c r="DB136" s="134">
        <f t="shared" si="136"/>
        <v>2035036457</v>
      </c>
      <c r="DC136" s="134">
        <f t="shared" si="136"/>
        <v>467640196</v>
      </c>
      <c r="DD136" s="134">
        <f t="shared" si="136"/>
        <v>328961205</v>
      </c>
      <c r="DE136" s="134">
        <f t="shared" si="136"/>
        <v>330748077</v>
      </c>
      <c r="DF136" s="134">
        <f t="shared" si="136"/>
        <v>227716377</v>
      </c>
      <c r="DG136" s="134">
        <f t="shared" si="136"/>
        <v>42838346</v>
      </c>
      <c r="DH136" s="134">
        <f t="shared" si="136"/>
        <v>219086236</v>
      </c>
      <c r="DI136" s="134">
        <f t="shared" si="136"/>
        <v>75826475</v>
      </c>
      <c r="DJ136" s="134">
        <f t="shared" si="136"/>
        <v>3830161351</v>
      </c>
      <c r="DK136" s="134">
        <f t="shared" si="136"/>
        <v>287449237</v>
      </c>
      <c r="DL136" s="134">
        <f t="shared" si="136"/>
        <v>24350304</v>
      </c>
      <c r="DM136" s="134">
        <f t="shared" si="136"/>
        <v>609074586</v>
      </c>
      <c r="DN136" s="134">
        <f t="shared" si="136"/>
        <v>35309548</v>
      </c>
      <c r="DO136" s="134">
        <f t="shared" si="136"/>
        <v>137538233</v>
      </c>
      <c r="DP136" s="134">
        <f t="shared" si="136"/>
        <v>813819689</v>
      </c>
      <c r="DR136" s="25">
        <f t="shared" si="127"/>
        <v>35189775267</v>
      </c>
      <c r="DS136" s="25">
        <f t="shared" si="128"/>
        <v>35189775267</v>
      </c>
      <c r="DT136" s="25">
        <f ca="1">+BX136+CU136</f>
        <v>35189775267</v>
      </c>
    </row>
    <row r="137" spans="3:126" ht="15.75" thickTop="1" x14ac:dyDescent="0.25">
      <c r="G137" s="33">
        <f t="shared" ref="G137:AB137" si="137">+G126-G136</f>
        <v>0</v>
      </c>
      <c r="H137" s="33">
        <f t="shared" si="137"/>
        <v>0</v>
      </c>
      <c r="I137" s="33">
        <f t="shared" si="137"/>
        <v>0</v>
      </c>
      <c r="J137" s="33">
        <f t="shared" si="137"/>
        <v>0</v>
      </c>
      <c r="K137" s="33">
        <f t="shared" si="137"/>
        <v>0</v>
      </c>
      <c r="L137" s="33">
        <f t="shared" si="137"/>
        <v>0</v>
      </c>
      <c r="M137" s="33">
        <f t="shared" si="137"/>
        <v>0</v>
      </c>
      <c r="N137" s="33">
        <f t="shared" si="137"/>
        <v>0</v>
      </c>
      <c r="O137" s="33">
        <f t="shared" si="137"/>
        <v>0</v>
      </c>
      <c r="P137" s="33">
        <f t="shared" si="137"/>
        <v>0</v>
      </c>
      <c r="Q137" s="33">
        <f t="shared" si="137"/>
        <v>0</v>
      </c>
      <c r="R137" s="33">
        <f t="shared" si="137"/>
        <v>0</v>
      </c>
      <c r="S137" s="33">
        <f t="shared" si="137"/>
        <v>0</v>
      </c>
      <c r="T137" s="33">
        <f t="shared" si="137"/>
        <v>0</v>
      </c>
      <c r="U137" s="33">
        <f t="shared" si="137"/>
        <v>0</v>
      </c>
      <c r="V137" s="33">
        <f t="shared" si="137"/>
        <v>0</v>
      </c>
      <c r="W137" s="33">
        <f t="shared" si="137"/>
        <v>0</v>
      </c>
      <c r="X137" s="33">
        <f t="shared" si="137"/>
        <v>0</v>
      </c>
      <c r="Y137" s="33">
        <f t="shared" si="137"/>
        <v>0</v>
      </c>
      <c r="Z137" s="33">
        <f t="shared" si="137"/>
        <v>0</v>
      </c>
      <c r="AA137" s="33">
        <f t="shared" si="137"/>
        <v>0</v>
      </c>
      <c r="AB137" s="33">
        <f t="shared" si="137"/>
        <v>0</v>
      </c>
      <c r="AD137" s="33">
        <f t="shared" ref="AD137:AY137" si="138">+AD126-AD136</f>
        <v>0</v>
      </c>
      <c r="AE137" s="33">
        <f t="shared" si="138"/>
        <v>0</v>
      </c>
      <c r="AF137" s="33">
        <f t="shared" si="138"/>
        <v>0</v>
      </c>
      <c r="AG137" s="33">
        <f t="shared" si="138"/>
        <v>0</v>
      </c>
      <c r="AH137" s="33">
        <f t="shared" si="138"/>
        <v>0</v>
      </c>
      <c r="AI137" s="33">
        <f t="shared" si="138"/>
        <v>0</v>
      </c>
      <c r="AJ137" s="33">
        <f t="shared" si="138"/>
        <v>0</v>
      </c>
      <c r="AK137" s="33">
        <f t="shared" si="138"/>
        <v>0</v>
      </c>
      <c r="AL137" s="33">
        <f t="shared" si="138"/>
        <v>0</v>
      </c>
      <c r="AM137" s="33">
        <f t="shared" si="138"/>
        <v>0</v>
      </c>
      <c r="AN137" s="33">
        <f t="shared" si="138"/>
        <v>0</v>
      </c>
      <c r="AO137" s="33">
        <f t="shared" si="138"/>
        <v>0</v>
      </c>
      <c r="AP137" s="33">
        <f t="shared" si="138"/>
        <v>0</v>
      </c>
      <c r="AQ137" s="33">
        <f t="shared" si="138"/>
        <v>0</v>
      </c>
      <c r="AR137" s="33">
        <f t="shared" si="138"/>
        <v>0</v>
      </c>
      <c r="AS137" s="33">
        <f t="shared" si="138"/>
        <v>0</v>
      </c>
      <c r="AT137" s="33">
        <f t="shared" si="138"/>
        <v>0</v>
      </c>
      <c r="AU137" s="33">
        <f t="shared" si="138"/>
        <v>0</v>
      </c>
      <c r="AV137" s="33">
        <f t="shared" si="138"/>
        <v>0</v>
      </c>
      <c r="AW137" s="33">
        <f t="shared" si="138"/>
        <v>0</v>
      </c>
      <c r="AX137" s="33">
        <f t="shared" si="138"/>
        <v>0</v>
      </c>
      <c r="AY137" s="33">
        <f t="shared" si="138"/>
        <v>0</v>
      </c>
      <c r="BA137" s="33">
        <f t="shared" ref="BA137:BS137" si="139">+BA126-BA136</f>
        <v>0</v>
      </c>
      <c r="BB137" s="33">
        <f t="shared" si="139"/>
        <v>0</v>
      </c>
      <c r="BC137" s="33">
        <f t="shared" si="139"/>
        <v>0</v>
      </c>
      <c r="BD137" s="33">
        <f t="shared" si="139"/>
        <v>0</v>
      </c>
      <c r="BE137" s="33">
        <f t="shared" si="139"/>
        <v>0</v>
      </c>
      <c r="BF137" s="33">
        <f t="shared" si="139"/>
        <v>0</v>
      </c>
      <c r="BG137" s="33">
        <f t="shared" si="139"/>
        <v>0</v>
      </c>
      <c r="BH137" s="33">
        <f t="shared" si="139"/>
        <v>0</v>
      </c>
      <c r="BI137" s="33">
        <f t="shared" si="139"/>
        <v>0</v>
      </c>
      <c r="BJ137" s="33">
        <f t="shared" si="139"/>
        <v>0</v>
      </c>
      <c r="BK137" s="33">
        <f t="shared" si="139"/>
        <v>0</v>
      </c>
      <c r="BL137" s="33">
        <f t="shared" si="139"/>
        <v>0</v>
      </c>
      <c r="BM137" s="33">
        <f t="shared" si="139"/>
        <v>0</v>
      </c>
      <c r="BN137" s="33">
        <f t="shared" si="139"/>
        <v>0</v>
      </c>
      <c r="BO137" s="33">
        <f t="shared" si="139"/>
        <v>0</v>
      </c>
      <c r="BP137" s="33">
        <f t="shared" si="139"/>
        <v>0</v>
      </c>
      <c r="BQ137" s="33">
        <f t="shared" si="139"/>
        <v>0</v>
      </c>
      <c r="BR137" s="33">
        <f t="shared" si="139"/>
        <v>0</v>
      </c>
      <c r="BS137" s="33">
        <f t="shared" si="139"/>
        <v>0</v>
      </c>
      <c r="BT137" s="33">
        <f>+BT126-BT136</f>
        <v>0</v>
      </c>
      <c r="BU137" s="33">
        <f>+BU126-BU136</f>
        <v>0</v>
      </c>
      <c r="BV137" s="33">
        <f>+BV126-BV136</f>
        <v>0</v>
      </c>
      <c r="BW137" s="33">
        <f>+BW126-BW136</f>
        <v>0</v>
      </c>
      <c r="BX137" s="33">
        <f t="shared" ref="BX137:DP137" si="140">+BX126-BX136</f>
        <v>0</v>
      </c>
      <c r="BY137" s="33">
        <f t="shared" si="140"/>
        <v>0</v>
      </c>
      <c r="BZ137" s="33">
        <f t="shared" si="140"/>
        <v>0</v>
      </c>
      <c r="CA137" s="33">
        <f t="shared" si="140"/>
        <v>0</v>
      </c>
      <c r="CB137" s="33">
        <f t="shared" si="140"/>
        <v>0</v>
      </c>
      <c r="CC137" s="33">
        <f t="shared" si="140"/>
        <v>0</v>
      </c>
      <c r="CD137" s="33">
        <f t="shared" si="140"/>
        <v>0</v>
      </c>
      <c r="CE137" s="33">
        <f t="shared" si="140"/>
        <v>0</v>
      </c>
      <c r="CF137" s="33">
        <f t="shared" si="140"/>
        <v>0</v>
      </c>
      <c r="CG137" s="33">
        <f t="shared" si="140"/>
        <v>0</v>
      </c>
      <c r="CH137" s="33">
        <f t="shared" si="140"/>
        <v>0</v>
      </c>
      <c r="CI137" s="33">
        <f t="shared" si="140"/>
        <v>0</v>
      </c>
      <c r="CJ137" s="33">
        <f t="shared" si="140"/>
        <v>0</v>
      </c>
      <c r="CK137" s="33">
        <f t="shared" si="140"/>
        <v>0</v>
      </c>
      <c r="CL137" s="33">
        <f t="shared" si="140"/>
        <v>0</v>
      </c>
      <c r="CM137" s="33">
        <f t="shared" si="140"/>
        <v>0</v>
      </c>
      <c r="CN137" s="33">
        <f t="shared" si="140"/>
        <v>0</v>
      </c>
      <c r="CO137" s="33">
        <f t="shared" si="140"/>
        <v>0</v>
      </c>
      <c r="CP137" s="33">
        <f t="shared" si="140"/>
        <v>0</v>
      </c>
      <c r="CQ137" s="33">
        <f t="shared" si="140"/>
        <v>0</v>
      </c>
      <c r="CR137" s="33">
        <f t="shared" si="140"/>
        <v>0</v>
      </c>
      <c r="CS137" s="33">
        <f t="shared" si="140"/>
        <v>0</v>
      </c>
      <c r="CT137" s="33">
        <f t="shared" si="140"/>
        <v>0</v>
      </c>
      <c r="CU137" s="33">
        <f t="shared" ca="1" si="140"/>
        <v>0</v>
      </c>
      <c r="CV137" s="33">
        <f t="shared" ca="1" si="140"/>
        <v>0</v>
      </c>
      <c r="CW137" s="33">
        <f t="shared" si="140"/>
        <v>0</v>
      </c>
      <c r="CX137" s="33">
        <f t="shared" si="140"/>
        <v>0</v>
      </c>
      <c r="CY137" s="33">
        <f t="shared" si="140"/>
        <v>0</v>
      </c>
      <c r="CZ137" s="33">
        <f t="shared" si="140"/>
        <v>0</v>
      </c>
      <c r="DA137" s="33">
        <f t="shared" si="140"/>
        <v>0</v>
      </c>
      <c r="DB137" s="33">
        <f t="shared" si="140"/>
        <v>0</v>
      </c>
      <c r="DC137" s="33">
        <f t="shared" si="140"/>
        <v>0</v>
      </c>
      <c r="DD137" s="33">
        <f t="shared" si="140"/>
        <v>0</v>
      </c>
      <c r="DE137" s="33">
        <f t="shared" si="140"/>
        <v>0</v>
      </c>
      <c r="DF137" s="33">
        <f t="shared" si="140"/>
        <v>0</v>
      </c>
      <c r="DG137" s="33">
        <f t="shared" si="140"/>
        <v>0</v>
      </c>
      <c r="DH137" s="33">
        <f t="shared" si="140"/>
        <v>0</v>
      </c>
      <c r="DI137" s="33">
        <f t="shared" si="140"/>
        <v>0</v>
      </c>
      <c r="DJ137" s="33">
        <f t="shared" si="140"/>
        <v>0</v>
      </c>
      <c r="DK137" s="33">
        <f t="shared" si="140"/>
        <v>0</v>
      </c>
      <c r="DL137" s="33">
        <f t="shared" si="140"/>
        <v>0</v>
      </c>
      <c r="DM137" s="33">
        <f t="shared" si="140"/>
        <v>0</v>
      </c>
      <c r="DN137" s="33">
        <f t="shared" si="140"/>
        <v>0</v>
      </c>
      <c r="DO137" s="33">
        <f t="shared" si="140"/>
        <v>0</v>
      </c>
      <c r="DP137" s="33">
        <f t="shared" si="140"/>
        <v>0</v>
      </c>
      <c r="DS137" s="33"/>
    </row>
    <row r="138" spans="3:126" hidden="1" x14ac:dyDescent="0.25"/>
    <row r="139" spans="3:126" hidden="1" x14ac:dyDescent="0.25">
      <c r="F139" s="141"/>
      <c r="G139" s="33"/>
    </row>
    <row r="140" spans="3:126" hidden="1" x14ac:dyDescent="0.25">
      <c r="F140" s="141"/>
    </row>
    <row r="141" spans="3:126" hidden="1" x14ac:dyDescent="0.25">
      <c r="F141" s="141"/>
    </row>
    <row r="142" spans="3:126" x14ac:dyDescent="0.25">
      <c r="F142" s="141"/>
    </row>
    <row r="143" spans="3:126" x14ac:dyDescent="0.25">
      <c r="AB143" s="33"/>
    </row>
    <row r="144" spans="3:126" x14ac:dyDescent="0.25">
      <c r="D144" s="142"/>
      <c r="E144" s="143"/>
      <c r="F144" s="143"/>
      <c r="AD144" s="33"/>
      <c r="AY144" s="33">
        <f>+AY136+BV136</f>
        <v>2041182021</v>
      </c>
    </row>
    <row r="145" spans="4:97" x14ac:dyDescent="0.25">
      <c r="D145" s="144"/>
      <c r="E145" s="145"/>
      <c r="F145" s="145"/>
    </row>
    <row r="146" spans="4:97" ht="15.75" thickBot="1" x14ac:dyDescent="0.3">
      <c r="D146" s="144"/>
      <c r="E146" s="145"/>
      <c r="F146" s="145"/>
      <c r="AB146" s="134">
        <v>2041182021</v>
      </c>
      <c r="CS146" s="33">
        <f>+CS136+DP136</f>
        <v>2041182021</v>
      </c>
    </row>
    <row r="147" spans="4:97" ht="15.75" thickTop="1" x14ac:dyDescent="0.25">
      <c r="D147" s="146"/>
      <c r="E147" s="145"/>
      <c r="F147" s="145"/>
    </row>
    <row r="148" spans="4:97" x14ac:dyDescent="0.25">
      <c r="D148" s="147"/>
      <c r="E148" s="145"/>
      <c r="F148" s="145"/>
    </row>
    <row r="149" spans="4:97" x14ac:dyDescent="0.25">
      <c r="D149" s="147"/>
      <c r="E149" s="145"/>
      <c r="F149" s="145"/>
    </row>
    <row r="150" spans="4:97" x14ac:dyDescent="0.25">
      <c r="D150" s="148"/>
      <c r="E150" s="149"/>
      <c r="F150" s="149"/>
    </row>
    <row r="151" spans="4:97" x14ac:dyDescent="0.25">
      <c r="D151" s="144"/>
      <c r="E151" s="144"/>
      <c r="F151" s="144"/>
    </row>
    <row r="152" spans="4:97" ht="15.75" x14ac:dyDescent="0.25">
      <c r="D152" s="144"/>
      <c r="E152" s="150"/>
      <c r="F152" s="150"/>
    </row>
  </sheetData>
  <mergeCells count="58">
    <mergeCell ref="B124:D124"/>
    <mergeCell ref="C126:E126"/>
    <mergeCell ref="C136:D136"/>
    <mergeCell ref="B102:B104"/>
    <mergeCell ref="B105:F105"/>
    <mergeCell ref="B91:F91"/>
    <mergeCell ref="A106:A115"/>
    <mergeCell ref="B107:B108"/>
    <mergeCell ref="B109:B115"/>
    <mergeCell ref="A116:A123"/>
    <mergeCell ref="B116:B119"/>
    <mergeCell ref="A92:A101"/>
    <mergeCell ref="B92:B94"/>
    <mergeCell ref="B97:B98"/>
    <mergeCell ref="B99:B100"/>
    <mergeCell ref="B59:B60"/>
    <mergeCell ref="A62:A70"/>
    <mergeCell ref="B62:B64"/>
    <mergeCell ref="B68:B70"/>
    <mergeCell ref="B71:E71"/>
    <mergeCell ref="A72:A81"/>
    <mergeCell ref="B72:B74"/>
    <mergeCell ref="B76:B82"/>
    <mergeCell ref="A83:A86"/>
    <mergeCell ref="B83:B84"/>
    <mergeCell ref="A87:A90"/>
    <mergeCell ref="B88:B90"/>
    <mergeCell ref="B32:B33"/>
    <mergeCell ref="B35:E35"/>
    <mergeCell ref="B36:B42"/>
    <mergeCell ref="B44:B50"/>
    <mergeCell ref="A51:A58"/>
    <mergeCell ref="B51:B53"/>
    <mergeCell ref="B57:B58"/>
    <mergeCell ref="CU2:DF2"/>
    <mergeCell ref="DG2:DP2"/>
    <mergeCell ref="B4:B8"/>
    <mergeCell ref="B9:B13"/>
    <mergeCell ref="B14:B17"/>
    <mergeCell ref="BY2:CJ2"/>
    <mergeCell ref="CM2:CS2"/>
    <mergeCell ref="B29:B31"/>
    <mergeCell ref="G2:AB2"/>
    <mergeCell ref="AD2:AY2"/>
    <mergeCell ref="BB2:BL2"/>
    <mergeCell ref="BM2:BV2"/>
    <mergeCell ref="F2:F3"/>
    <mergeCell ref="A2:A3"/>
    <mergeCell ref="B2:B3"/>
    <mergeCell ref="C2:C3"/>
    <mergeCell ref="D2:D3"/>
    <mergeCell ref="E2:E3"/>
    <mergeCell ref="CU1:DP1"/>
    <mergeCell ref="C1:F1"/>
    <mergeCell ref="G1:AB1"/>
    <mergeCell ref="AD1:AY1"/>
    <mergeCell ref="BB1:BW1"/>
    <mergeCell ref="BX1:CS1"/>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52"/>
  <sheetViews>
    <sheetView showGridLines="0" zoomScaleNormal="100" zoomScalePageLayoutView="50" workbookViewId="0">
      <pane xSplit="3" ySplit="3" topLeftCell="D118" activePane="bottomRight" state="frozen"/>
      <selection activeCell="Z102" sqref="Z102"/>
      <selection pane="topRight" activeCell="Z102" sqref="Z102"/>
      <selection pane="bottomLeft" activeCell="Z102" sqref="Z102"/>
      <selection pane="bottomRight" activeCell="F148" sqref="F148"/>
    </sheetView>
  </sheetViews>
  <sheetFormatPr baseColWidth="10" defaultRowHeight="15" x14ac:dyDescent="0.25"/>
  <cols>
    <col min="1" max="1" width="4.85546875" hidden="1" customWidth="1"/>
    <col min="2" max="2" width="23" hidden="1" customWidth="1"/>
    <col min="3" max="3" width="8.85546875" customWidth="1"/>
    <col min="4" max="4" width="50.85546875" customWidth="1"/>
    <col min="5" max="5" width="6.28515625" customWidth="1"/>
    <col min="6" max="6" width="17.28515625" customWidth="1"/>
    <col min="7" max="7" width="16.4257812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3.140625" hidden="1" customWidth="1"/>
    <col min="22" max="22" width="14" hidden="1" customWidth="1"/>
    <col min="23" max="23" width="13.7109375" hidden="1" customWidth="1"/>
    <col min="24" max="24" width="12" hidden="1" customWidth="1"/>
    <col min="25" max="25" width="13.5703125" hidden="1" customWidth="1"/>
    <col min="26" max="26" width="13.7109375" hidden="1" customWidth="1"/>
    <col min="27" max="27" width="12" hidden="1" customWidth="1"/>
    <col min="28" max="28" width="13.85546875" hidden="1" customWidth="1"/>
    <col min="29" max="29" width="8.2851562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customWidth="1"/>
    <col min="122" max="124" width="14.7109375" customWidth="1"/>
    <col min="125" max="125" width="2.140625" customWidth="1"/>
    <col min="126" max="126" width="17.42578125" customWidth="1"/>
    <col min="127" max="152" width="11.42578125" customWidth="1"/>
  </cols>
  <sheetData>
    <row r="1" spans="1:124" ht="15" customHeight="1" x14ac:dyDescent="0.3">
      <c r="C1" s="202" t="s">
        <v>0</v>
      </c>
      <c r="D1" s="203"/>
      <c r="E1" s="203"/>
      <c r="F1" s="204"/>
      <c r="G1" s="205" t="s">
        <v>1</v>
      </c>
      <c r="H1" s="206"/>
      <c r="I1" s="206"/>
      <c r="J1" s="206"/>
      <c r="K1" s="206"/>
      <c r="L1" s="206"/>
      <c r="M1" s="206"/>
      <c r="N1" s="206"/>
      <c r="O1" s="206"/>
      <c r="P1" s="206"/>
      <c r="Q1" s="206"/>
      <c r="R1" s="206"/>
      <c r="S1" s="206"/>
      <c r="T1" s="206"/>
      <c r="U1" s="206"/>
      <c r="V1" s="206"/>
      <c r="W1" s="206"/>
      <c r="X1" s="206"/>
      <c r="Y1" s="206"/>
      <c r="Z1" s="206"/>
      <c r="AA1" s="206"/>
      <c r="AB1" s="207"/>
      <c r="AC1" s="1"/>
      <c r="AD1" s="208" t="s">
        <v>2</v>
      </c>
      <c r="AE1" s="209"/>
      <c r="AF1" s="209"/>
      <c r="AG1" s="209"/>
      <c r="AH1" s="209"/>
      <c r="AI1" s="209"/>
      <c r="AJ1" s="209"/>
      <c r="AK1" s="209"/>
      <c r="AL1" s="209"/>
      <c r="AM1" s="209"/>
      <c r="AN1" s="209"/>
      <c r="AO1" s="209"/>
      <c r="AP1" s="209"/>
      <c r="AQ1" s="209"/>
      <c r="AR1" s="209"/>
      <c r="AS1" s="209"/>
      <c r="AT1" s="209"/>
      <c r="AU1" s="209"/>
      <c r="AV1" s="209"/>
      <c r="AW1" s="209"/>
      <c r="AX1" s="209"/>
      <c r="AY1" s="210"/>
      <c r="AZ1" s="2"/>
      <c r="BA1" s="3"/>
      <c r="BB1" s="200" t="s">
        <v>3</v>
      </c>
      <c r="BC1" s="201"/>
      <c r="BD1" s="201"/>
      <c r="BE1" s="201"/>
      <c r="BF1" s="201"/>
      <c r="BG1" s="201"/>
      <c r="BH1" s="201"/>
      <c r="BI1" s="201"/>
      <c r="BJ1" s="201"/>
      <c r="BK1" s="201"/>
      <c r="BL1" s="201"/>
      <c r="BM1" s="201"/>
      <c r="BN1" s="201"/>
      <c r="BO1" s="201"/>
      <c r="BP1" s="201"/>
      <c r="BQ1" s="201"/>
      <c r="BR1" s="201"/>
      <c r="BS1" s="201"/>
      <c r="BT1" s="201"/>
      <c r="BU1" s="201"/>
      <c r="BV1" s="201"/>
      <c r="BW1" s="211"/>
      <c r="BX1" s="208"/>
      <c r="BY1" s="201"/>
      <c r="BZ1" s="201"/>
      <c r="CA1" s="201"/>
      <c r="CB1" s="201"/>
      <c r="CC1" s="201"/>
      <c r="CD1" s="201"/>
      <c r="CE1" s="201"/>
      <c r="CF1" s="201"/>
      <c r="CG1" s="201"/>
      <c r="CH1" s="201"/>
      <c r="CI1" s="201"/>
      <c r="CJ1" s="201"/>
      <c r="CK1" s="201"/>
      <c r="CL1" s="201"/>
      <c r="CM1" s="201"/>
      <c r="CN1" s="201"/>
      <c r="CO1" s="201"/>
      <c r="CP1" s="201"/>
      <c r="CQ1" s="201"/>
      <c r="CR1" s="201"/>
      <c r="CS1" s="211"/>
      <c r="CT1" s="2"/>
      <c r="CU1" s="200" t="s">
        <v>3</v>
      </c>
      <c r="CV1" s="201"/>
      <c r="CW1" s="201"/>
      <c r="CX1" s="201"/>
      <c r="CY1" s="201"/>
      <c r="CZ1" s="201"/>
      <c r="DA1" s="201"/>
      <c r="DB1" s="201"/>
      <c r="DC1" s="201"/>
      <c r="DD1" s="201"/>
      <c r="DE1" s="201"/>
      <c r="DF1" s="201"/>
      <c r="DG1" s="201"/>
      <c r="DH1" s="201"/>
      <c r="DI1" s="201"/>
      <c r="DJ1" s="201"/>
      <c r="DK1" s="201"/>
      <c r="DL1" s="201"/>
      <c r="DM1" s="201"/>
      <c r="DN1" s="201"/>
      <c r="DO1" s="201"/>
      <c r="DP1" s="201"/>
    </row>
    <row r="2" spans="1:124" ht="15.6" customHeight="1" x14ac:dyDescent="0.25">
      <c r="A2" s="212" t="s">
        <v>4</v>
      </c>
      <c r="B2" s="212" t="s">
        <v>5</v>
      </c>
      <c r="C2" s="213" t="s">
        <v>6</v>
      </c>
      <c r="D2" s="213" t="s">
        <v>7</v>
      </c>
      <c r="E2" s="215" t="s">
        <v>8</v>
      </c>
      <c r="F2" s="213" t="s">
        <v>9</v>
      </c>
      <c r="G2" s="218" t="s">
        <v>10</v>
      </c>
      <c r="H2" s="219"/>
      <c r="I2" s="219"/>
      <c r="J2" s="219"/>
      <c r="K2" s="219"/>
      <c r="L2" s="219"/>
      <c r="M2" s="219"/>
      <c r="N2" s="219"/>
      <c r="O2" s="219"/>
      <c r="P2" s="219"/>
      <c r="Q2" s="219"/>
      <c r="R2" s="219"/>
      <c r="S2" s="219"/>
      <c r="T2" s="219"/>
      <c r="U2" s="219"/>
      <c r="V2" s="219"/>
      <c r="W2" s="219"/>
      <c r="X2" s="219"/>
      <c r="Y2" s="219"/>
      <c r="Z2" s="219"/>
      <c r="AA2" s="219"/>
      <c r="AB2" s="220"/>
      <c r="AC2" s="4"/>
      <c r="AD2" s="221" t="s">
        <v>11</v>
      </c>
      <c r="AE2" s="222"/>
      <c r="AF2" s="222"/>
      <c r="AG2" s="222"/>
      <c r="AH2" s="222"/>
      <c r="AI2" s="222"/>
      <c r="AJ2" s="222"/>
      <c r="AK2" s="222"/>
      <c r="AL2" s="222"/>
      <c r="AM2" s="222"/>
      <c r="AN2" s="222"/>
      <c r="AO2" s="222"/>
      <c r="AP2" s="222"/>
      <c r="AQ2" s="222"/>
      <c r="AR2" s="222"/>
      <c r="AS2" s="222"/>
      <c r="AT2" s="222"/>
      <c r="AU2" s="222"/>
      <c r="AV2" s="222"/>
      <c r="AW2" s="222"/>
      <c r="AX2" s="222"/>
      <c r="AY2" s="223"/>
      <c r="AZ2" s="5"/>
      <c r="BA2" s="6"/>
      <c r="BB2" s="224" t="s">
        <v>12</v>
      </c>
      <c r="BC2" s="225"/>
      <c r="BD2" s="225"/>
      <c r="BE2" s="225"/>
      <c r="BF2" s="225"/>
      <c r="BG2" s="225"/>
      <c r="BH2" s="225"/>
      <c r="BI2" s="225"/>
      <c r="BJ2" s="225"/>
      <c r="BK2" s="225"/>
      <c r="BL2" s="225"/>
      <c r="BM2" s="224" t="s">
        <v>12</v>
      </c>
      <c r="BN2" s="225"/>
      <c r="BO2" s="225"/>
      <c r="BP2" s="225"/>
      <c r="BQ2" s="225"/>
      <c r="BR2" s="225"/>
      <c r="BS2" s="225"/>
      <c r="BT2" s="225"/>
      <c r="BU2" s="225"/>
      <c r="BV2" s="226"/>
      <c r="BW2" s="7"/>
      <c r="BX2" s="4"/>
      <c r="BY2" s="221" t="s">
        <v>13</v>
      </c>
      <c r="BZ2" s="222"/>
      <c r="CA2" s="222"/>
      <c r="CB2" s="222"/>
      <c r="CC2" s="222"/>
      <c r="CD2" s="222"/>
      <c r="CE2" s="222"/>
      <c r="CF2" s="222"/>
      <c r="CG2" s="222"/>
      <c r="CH2" s="222"/>
      <c r="CI2" s="222"/>
      <c r="CJ2" s="222"/>
      <c r="CK2" s="8"/>
      <c r="CL2" s="8"/>
      <c r="CM2" s="222"/>
      <c r="CN2" s="222"/>
      <c r="CO2" s="222"/>
      <c r="CP2" s="222"/>
      <c r="CQ2" s="222"/>
      <c r="CR2" s="222"/>
      <c r="CS2" s="223"/>
      <c r="CT2" s="9"/>
      <c r="CU2" s="224" t="s">
        <v>12</v>
      </c>
      <c r="CV2" s="225"/>
      <c r="CW2" s="225"/>
      <c r="CX2" s="225"/>
      <c r="CY2" s="225"/>
      <c r="CZ2" s="225"/>
      <c r="DA2" s="225"/>
      <c r="DB2" s="225"/>
      <c r="DC2" s="225"/>
      <c r="DD2" s="225"/>
      <c r="DE2" s="225"/>
      <c r="DF2" s="225"/>
      <c r="DG2" s="225" t="s">
        <v>12</v>
      </c>
      <c r="DH2" s="225"/>
      <c r="DI2" s="225"/>
      <c r="DJ2" s="225"/>
      <c r="DK2" s="225"/>
      <c r="DL2" s="225"/>
      <c r="DM2" s="225"/>
      <c r="DN2" s="225"/>
      <c r="DO2" s="225"/>
      <c r="DP2" s="226"/>
    </row>
    <row r="3" spans="1:124" s="14" customFormat="1" ht="46.5" customHeight="1" x14ac:dyDescent="0.2">
      <c r="A3" s="212"/>
      <c r="B3" s="212"/>
      <c r="C3" s="214"/>
      <c r="D3" s="214"/>
      <c r="E3" s="216"/>
      <c r="F3" s="214"/>
      <c r="G3" s="10" t="s">
        <v>14</v>
      </c>
      <c r="H3" s="10" t="s">
        <v>15</v>
      </c>
      <c r="I3" s="10" t="s">
        <v>16</v>
      </c>
      <c r="J3" s="10" t="s">
        <v>17</v>
      </c>
      <c r="K3" s="10" t="s">
        <v>18</v>
      </c>
      <c r="L3" s="10" t="s">
        <v>19</v>
      </c>
      <c r="M3" s="10" t="s">
        <v>20</v>
      </c>
      <c r="N3" s="10" t="s">
        <v>21</v>
      </c>
      <c r="O3" s="10" t="s">
        <v>22</v>
      </c>
      <c r="P3" s="10" t="s">
        <v>23</v>
      </c>
      <c r="Q3" s="10" t="s">
        <v>24</v>
      </c>
      <c r="R3" s="10" t="s">
        <v>25</v>
      </c>
      <c r="S3" s="10" t="s">
        <v>26</v>
      </c>
      <c r="T3" s="10" t="s">
        <v>27</v>
      </c>
      <c r="U3" s="10" t="s">
        <v>28</v>
      </c>
      <c r="V3" s="10" t="s">
        <v>29</v>
      </c>
      <c r="W3" s="10" t="s">
        <v>30</v>
      </c>
      <c r="X3" s="10" t="s">
        <v>31</v>
      </c>
      <c r="Y3" s="10" t="s">
        <v>32</v>
      </c>
      <c r="Z3" s="10" t="s">
        <v>33</v>
      </c>
      <c r="AA3" s="10" t="s">
        <v>34</v>
      </c>
      <c r="AB3" s="10" t="s">
        <v>35</v>
      </c>
      <c r="AC3" s="11" t="s">
        <v>36</v>
      </c>
      <c r="AD3" s="12" t="s">
        <v>14</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13" t="s">
        <v>36</v>
      </c>
      <c r="BA3" s="9" t="s">
        <v>14</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11" t="s">
        <v>36</v>
      </c>
      <c r="BX3" s="12" t="s">
        <v>14</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9" t="s">
        <v>36</v>
      </c>
      <c r="CU3" s="9" t="s">
        <v>14</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R3" s="14" t="s">
        <v>38</v>
      </c>
      <c r="DS3" s="14" t="s">
        <v>39</v>
      </c>
      <c r="DT3" s="14" t="s">
        <v>40</v>
      </c>
    </row>
    <row r="4" spans="1:124" ht="48" customHeight="1" x14ac:dyDescent="0.25">
      <c r="A4" s="15" t="s">
        <v>41</v>
      </c>
      <c r="B4" s="227" t="s">
        <v>42</v>
      </c>
      <c r="C4" s="16" t="s">
        <v>43</v>
      </c>
      <c r="D4" s="17" t="s">
        <v>44</v>
      </c>
      <c r="E4" s="18">
        <v>510</v>
      </c>
      <c r="F4" s="19" t="s">
        <v>45</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0.7642177043478261</v>
      </c>
      <c r="AD4" s="20">
        <f t="shared" ref="AD4:AD34" si="1">SUM(AE4:AY4)</f>
        <v>43942518</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+'[2]AGOSTO 2018'!$AF$1985</f>
        <v>10623285</v>
      </c>
      <c r="AZ4" s="21">
        <f>1-AC4</f>
        <v>0.2357822956521739</v>
      </c>
      <c r="BA4" s="20">
        <f t="shared" ref="BA4:BA33" si="2">SUM(BB4:BV4)</f>
        <v>13557482</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7876715</v>
      </c>
      <c r="BW4" s="21">
        <f>+BX4/G4</f>
        <v>0.7642177043478261</v>
      </c>
      <c r="BX4" s="20">
        <f t="shared" ref="BX4:BX34" si="5">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+'[2]AGOSTO 2018'!$AF$1985</f>
        <v>10623285</v>
      </c>
      <c r="CT4" s="21">
        <f t="shared" ref="CT4:CT71" si="6">1-BW4</f>
        <v>0.2357822956521739</v>
      </c>
      <c r="CU4" s="20">
        <f t="shared" ref="CU4:CU34" si="7">SUM(CV4:DP4)</f>
        <v>13557482</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7876715</v>
      </c>
      <c r="DR4" s="25">
        <f>+G4</f>
        <v>57500000</v>
      </c>
      <c r="DS4" s="25">
        <f>+AD4+BA4</f>
        <v>57500000</v>
      </c>
      <c r="DT4" s="25">
        <f t="shared" ref="DT4:DT72" si="10">+BX4+CU4</f>
        <v>57500000</v>
      </c>
    </row>
    <row r="5" spans="1:124" ht="45.75" customHeight="1" x14ac:dyDescent="0.25">
      <c r="A5" s="26"/>
      <c r="B5" s="227"/>
      <c r="C5" s="16" t="s">
        <v>46</v>
      </c>
      <c r="D5" s="17" t="s">
        <v>47</v>
      </c>
      <c r="E5" s="18">
        <v>510</v>
      </c>
      <c r="F5" s="19" t="s">
        <v>48</v>
      </c>
      <c r="G5" s="20">
        <f t="shared" si="0"/>
        <v>38000000</v>
      </c>
      <c r="H5" s="20"/>
      <c r="I5" s="20">
        <v>35000000</v>
      </c>
      <c r="J5" s="20"/>
      <c r="K5" s="20"/>
      <c r="L5" s="20"/>
      <c r="M5" s="20"/>
      <c r="N5" s="20"/>
      <c r="O5" s="20"/>
      <c r="P5" s="20"/>
      <c r="Q5" s="20"/>
      <c r="R5" s="20"/>
      <c r="S5" s="20"/>
      <c r="T5" s="20"/>
      <c r="U5" s="20"/>
      <c r="V5" s="20"/>
      <c r="W5" s="20"/>
      <c r="X5" s="20">
        <f>18000000-18000000</f>
        <v>0</v>
      </c>
      <c r="Y5" s="20"/>
      <c r="Z5" s="20"/>
      <c r="AA5" s="20"/>
      <c r="AB5" s="20">
        <v>3000000</v>
      </c>
      <c r="AC5" s="21">
        <f>+AD5/G5</f>
        <v>0.82373934210526312</v>
      </c>
      <c r="AD5" s="20">
        <f>SUM(AE5:AY5)</f>
        <v>31302095</v>
      </c>
      <c r="AE5" s="20"/>
      <c r="AF5" s="20">
        <f>+'[3]OCTUBRE 2018'!$K$2475</f>
        <v>31302095</v>
      </c>
      <c r="AG5" s="20"/>
      <c r="AH5" s="20"/>
      <c r="AI5" s="20"/>
      <c r="AJ5" s="20"/>
      <c r="AK5" s="20"/>
      <c r="AL5" s="20"/>
      <c r="AM5" s="20"/>
      <c r="AN5" s="20"/>
      <c r="AO5" s="20"/>
      <c r="AP5" s="20"/>
      <c r="AQ5" s="20"/>
      <c r="AR5" s="20"/>
      <c r="AS5" s="20"/>
      <c r="AT5" s="20"/>
      <c r="AU5" s="20"/>
      <c r="AV5" s="20"/>
      <c r="AW5" s="20"/>
      <c r="AX5" s="20"/>
      <c r="AY5" s="20"/>
      <c r="AZ5" s="21">
        <f t="shared" ref="AZ5:AZ87" si="11">1-AC5</f>
        <v>0.17626065789473688</v>
      </c>
      <c r="BA5" s="20">
        <f t="shared" si="2"/>
        <v>6697905</v>
      </c>
      <c r="BB5" s="20">
        <f t="shared" si="3"/>
        <v>0</v>
      </c>
      <c r="BC5" s="20">
        <f t="shared" si="3"/>
        <v>3697905</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0</v>
      </c>
      <c r="BS5" s="20">
        <f t="shared" si="4"/>
        <v>0</v>
      </c>
      <c r="BT5" s="20">
        <f t="shared" si="4"/>
        <v>0</v>
      </c>
      <c r="BU5" s="20">
        <f t="shared" si="4"/>
        <v>0</v>
      </c>
      <c r="BV5" s="20">
        <f t="shared" si="4"/>
        <v>3000000</v>
      </c>
      <c r="BW5" s="21">
        <f>+BX5/G5</f>
        <v>0.77612394736842105</v>
      </c>
      <c r="BX5" s="20">
        <f t="shared" si="5"/>
        <v>29492710</v>
      </c>
      <c r="BY5" s="20"/>
      <c r="BZ5" s="20">
        <f>+'[2]AGOSTO 2018'!$H$2017</f>
        <v>29492710</v>
      </c>
      <c r="CA5" s="20"/>
      <c r="CB5" s="20"/>
      <c r="CC5" s="20"/>
      <c r="CD5" s="20"/>
      <c r="CE5" s="20"/>
      <c r="CF5" s="20"/>
      <c r="CG5" s="20"/>
      <c r="CH5" s="20"/>
      <c r="CI5" s="20"/>
      <c r="CJ5" s="20"/>
      <c r="CK5" s="20"/>
      <c r="CL5" s="20"/>
      <c r="CM5" s="20"/>
      <c r="CN5" s="20"/>
      <c r="CO5" s="20"/>
      <c r="CP5" s="20"/>
      <c r="CQ5" s="20"/>
      <c r="CR5" s="20"/>
      <c r="CS5" s="20"/>
      <c r="CT5" s="21">
        <f t="shared" si="6"/>
        <v>0.22387605263157895</v>
      </c>
      <c r="CU5" s="20">
        <f t="shared" si="7"/>
        <v>8507290</v>
      </c>
      <c r="CV5" s="20">
        <f t="shared" si="8"/>
        <v>0</v>
      </c>
      <c r="CW5" s="20">
        <f t="shared" si="8"/>
        <v>5507290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0</v>
      </c>
      <c r="DM5" s="20">
        <f t="shared" si="9"/>
        <v>0</v>
      </c>
      <c r="DN5" s="20">
        <f t="shared" si="9"/>
        <v>0</v>
      </c>
      <c r="DO5" s="20">
        <f t="shared" si="9"/>
        <v>0</v>
      </c>
      <c r="DP5" s="20">
        <f t="shared" si="9"/>
        <v>3000000</v>
      </c>
      <c r="DR5" s="25">
        <f>+G5</f>
        <v>38000000</v>
      </c>
      <c r="DS5" s="25">
        <f t="shared" ref="DS5:DS22" si="12">+AD5+BA5</f>
        <v>38000000</v>
      </c>
      <c r="DT5" s="25">
        <f t="shared" si="10"/>
        <v>38000000</v>
      </c>
    </row>
    <row r="6" spans="1:124" ht="33" customHeight="1" x14ac:dyDescent="0.25">
      <c r="A6" s="26"/>
      <c r="B6" s="227"/>
      <c r="C6" s="16" t="s">
        <v>49</v>
      </c>
      <c r="D6" s="17" t="s">
        <v>50</v>
      </c>
      <c r="E6" s="18">
        <v>510</v>
      </c>
      <c r="F6" s="19" t="s">
        <v>51</v>
      </c>
      <c r="G6" s="20">
        <f t="shared" si="0"/>
        <v>59570087</v>
      </c>
      <c r="H6" s="20"/>
      <c r="I6" s="20">
        <f>3570087</f>
        <v>3570087</v>
      </c>
      <c r="J6" s="20"/>
      <c r="K6" s="20"/>
      <c r="L6" s="20"/>
      <c r="M6" s="20"/>
      <c r="N6" s="20"/>
      <c r="O6" s="20"/>
      <c r="P6" s="20"/>
      <c r="Q6" s="20"/>
      <c r="R6" s="20"/>
      <c r="S6" s="20"/>
      <c r="T6" s="20"/>
      <c r="U6" s="20"/>
      <c r="V6" s="20"/>
      <c r="W6" s="20">
        <v>20000000</v>
      </c>
      <c r="X6" s="20">
        <v>18000000</v>
      </c>
      <c r="Y6" s="20">
        <v>15000000</v>
      </c>
      <c r="Z6" s="20"/>
      <c r="AA6" s="20"/>
      <c r="AB6" s="20">
        <v>3000000</v>
      </c>
      <c r="AC6" s="21">
        <f>+AD6/G6</f>
        <v>0.9496391536242007</v>
      </c>
      <c r="AD6" s="20">
        <f>SUM(AE6:AY6)</f>
        <v>56570087</v>
      </c>
      <c r="AE6" s="20"/>
      <c r="AF6" s="20">
        <f>+'[3]OCTUBRE 2018'!$K$2488</f>
        <v>3570087</v>
      </c>
      <c r="AG6" s="20"/>
      <c r="AH6" s="20"/>
      <c r="AI6" s="20"/>
      <c r="AJ6" s="20"/>
      <c r="AK6" s="20"/>
      <c r="AL6" s="20"/>
      <c r="AM6" s="20"/>
      <c r="AN6" s="20"/>
      <c r="AO6" s="20"/>
      <c r="AP6" s="20"/>
      <c r="AQ6" s="20"/>
      <c r="AR6" s="20"/>
      <c r="AS6" s="20"/>
      <c r="AT6" s="20">
        <f>+'[3]OCTUBRE 2018'!$Y$2488</f>
        <v>20000000</v>
      </c>
      <c r="AU6" s="20">
        <f>+'[3]OCTUBRE 2018'!$Z$2488</f>
        <v>18000000</v>
      </c>
      <c r="AV6" s="20">
        <f>+'[3]OCTUBRE 2018'!$AA$2488</f>
        <v>15000000</v>
      </c>
      <c r="AW6" s="20"/>
      <c r="AX6" s="20"/>
      <c r="AY6" s="20"/>
      <c r="AZ6" s="21">
        <f t="shared" si="11"/>
        <v>5.0360846375799295E-2</v>
      </c>
      <c r="BA6" s="20">
        <f t="shared" si="2"/>
        <v>3000000</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0</v>
      </c>
      <c r="BR6" s="20">
        <f t="shared" si="4"/>
        <v>0</v>
      </c>
      <c r="BS6" s="20">
        <f t="shared" si="4"/>
        <v>0</v>
      </c>
      <c r="BT6" s="20">
        <f t="shared" si="4"/>
        <v>0</v>
      </c>
      <c r="BU6" s="20">
        <f t="shared" si="4"/>
        <v>0</v>
      </c>
      <c r="BV6" s="20">
        <f t="shared" si="4"/>
        <v>3000000</v>
      </c>
      <c r="BW6" s="21">
        <f>+BX6/G6</f>
        <v>0.84720638396918913</v>
      </c>
      <c r="BX6" s="20">
        <f t="shared" si="5"/>
        <v>50468158</v>
      </c>
      <c r="BY6" s="20"/>
      <c r="BZ6" s="20">
        <f>+'[3]OCTUBRE 2018'!$H$2514</f>
        <v>3570087</v>
      </c>
      <c r="CA6" s="20"/>
      <c r="CB6" s="20"/>
      <c r="CC6" s="20"/>
      <c r="CD6" s="20"/>
      <c r="CE6" s="20"/>
      <c r="CF6" s="20"/>
      <c r="CG6" s="20"/>
      <c r="CH6" s="20"/>
      <c r="CI6" s="20"/>
      <c r="CJ6" s="20"/>
      <c r="CK6" s="20"/>
      <c r="CL6" s="20"/>
      <c r="CM6" s="20"/>
      <c r="CN6" s="20">
        <f>+'[3]OCTUBRE 2018'!$H$2489+'[3]OCTUBRE 2018'!$H$2492+'[3]OCTUBRE 2018'!$H$2494+'[3]OCTUBRE 2018'!$H$2495+'[3]OCTUBRE 2018'!$H$2496+'[3]OCTUBRE 2018'!$H$2497+'[3]OCTUBRE 2018'!$H$2499+'[3]OCTUBRE 2018'!$H$2500+'[3]OCTUBRE 2018'!$H$2501+'[3]OCTUBRE 2018'!$H$2502</f>
        <v>19869614</v>
      </c>
      <c r="CO6" s="20">
        <f>+'[3]OCTUBRE 2018'!$H$2512</f>
        <v>18000000</v>
      </c>
      <c r="CP6" s="20">
        <f>+'[3]OCTUBRE 2018'!$H$2504+'[3]OCTUBRE 2018'!$H$2505+'[3]OCTUBRE 2018'!$H$2506+'[3]OCTUBRE 2018'!$H$2507+'[3]OCTUBRE 2018'!$H$2508+'[3]OCTUBRE 2018'!$H$2509+'[3]OCTUBRE 2018'!$H$2510+'[3]OCTUBRE 2018'!$H$2516</f>
        <v>9028457</v>
      </c>
      <c r="CQ6" s="20"/>
      <c r="CR6" s="20"/>
      <c r="CS6" s="20"/>
      <c r="CT6" s="21">
        <f t="shared" si="6"/>
        <v>0.15279361603081087</v>
      </c>
      <c r="CU6" s="20">
        <f t="shared" si="7"/>
        <v>9101929</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130386</v>
      </c>
      <c r="DL6" s="20">
        <f t="shared" si="9"/>
        <v>0</v>
      </c>
      <c r="DM6" s="20">
        <f t="shared" si="9"/>
        <v>5971543</v>
      </c>
      <c r="DN6" s="20">
        <f t="shared" si="9"/>
        <v>0</v>
      </c>
      <c r="DO6" s="20">
        <f t="shared" si="9"/>
        <v>0</v>
      </c>
      <c r="DP6" s="20">
        <f t="shared" si="9"/>
        <v>3000000</v>
      </c>
      <c r="DR6" s="25">
        <f>+G6</f>
        <v>59570087</v>
      </c>
      <c r="DS6" s="25">
        <f t="shared" si="12"/>
        <v>59570087</v>
      </c>
      <c r="DT6" s="25">
        <f t="shared" si="10"/>
        <v>59570087</v>
      </c>
    </row>
    <row r="7" spans="1:124" ht="90" customHeight="1" x14ac:dyDescent="0.25">
      <c r="A7" s="26"/>
      <c r="B7" s="227"/>
      <c r="C7" s="16" t="s">
        <v>52</v>
      </c>
      <c r="D7" s="27" t="s">
        <v>53</v>
      </c>
      <c r="E7" s="18">
        <v>510</v>
      </c>
      <c r="F7" s="19" t="s">
        <v>54</v>
      </c>
      <c r="G7" s="20">
        <f t="shared" si="0"/>
        <v>5429913</v>
      </c>
      <c r="H7" s="20"/>
      <c r="I7" s="20">
        <f>9000000-3570087</f>
        <v>5429913</v>
      </c>
      <c r="J7" s="20"/>
      <c r="K7" s="20"/>
      <c r="L7" s="20"/>
      <c r="M7" s="20"/>
      <c r="N7" s="20"/>
      <c r="O7" s="20"/>
      <c r="P7" s="20"/>
      <c r="Q7" s="20"/>
      <c r="R7" s="20"/>
      <c r="S7" s="20"/>
      <c r="T7" s="20"/>
      <c r="U7" s="20"/>
      <c r="V7" s="20"/>
      <c r="W7" s="20"/>
      <c r="X7" s="20"/>
      <c r="Y7" s="20"/>
      <c r="Z7" s="20"/>
      <c r="AA7" s="20"/>
      <c r="AB7" s="20"/>
      <c r="AC7" s="21">
        <f t="shared" ref="AC7:AC8" si="13">+AD7/G7</f>
        <v>0.98716369857122943</v>
      </c>
      <c r="AD7" s="20">
        <f t="shared" ref="AD7:AD8" si="14">SUM(AE7:AY7)</f>
        <v>5360213</v>
      </c>
      <c r="AE7" s="20"/>
      <c r="AF7" s="20">
        <f>+'[3]OCTUBRE 2018'!$K$2522</f>
        <v>5360213</v>
      </c>
      <c r="AG7" s="20"/>
      <c r="AH7" s="20"/>
      <c r="AI7" s="20"/>
      <c r="AJ7" s="20"/>
      <c r="AK7" s="20"/>
      <c r="AL7" s="20"/>
      <c r="AM7" s="20"/>
      <c r="AN7" s="20"/>
      <c r="AO7" s="20"/>
      <c r="AP7" s="20"/>
      <c r="AQ7" s="20"/>
      <c r="AR7" s="20"/>
      <c r="AS7" s="20"/>
      <c r="AT7" s="20"/>
      <c r="AU7" s="20"/>
      <c r="AV7" s="20"/>
      <c r="AW7" s="20"/>
      <c r="AX7" s="20"/>
      <c r="AY7" s="20"/>
      <c r="AZ7" s="21">
        <f t="shared" si="11"/>
        <v>1.2836301428770569E-2</v>
      </c>
      <c r="BA7" s="20">
        <f t="shared" si="2"/>
        <v>69700</v>
      </c>
      <c r="BB7" s="20">
        <f t="shared" si="3"/>
        <v>0</v>
      </c>
      <c r="BC7" s="20">
        <f t="shared" si="3"/>
        <v>69700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5">+BX7/G7</f>
        <v>0.98716369857122943</v>
      </c>
      <c r="BX7" s="20">
        <f t="shared" si="5"/>
        <v>5360213</v>
      </c>
      <c r="BY7" s="20"/>
      <c r="BZ7" s="20">
        <f>+'[3]OCTUBRE 2018'!$H$2520</f>
        <v>5360213</v>
      </c>
      <c r="CA7" s="20"/>
      <c r="CB7" s="20"/>
      <c r="CC7" s="20"/>
      <c r="CD7" s="20"/>
      <c r="CE7" s="20"/>
      <c r="CF7" s="20"/>
      <c r="CG7" s="20"/>
      <c r="CH7" s="20"/>
      <c r="CI7" s="20"/>
      <c r="CJ7" s="20"/>
      <c r="CK7" s="20"/>
      <c r="CL7" s="20"/>
      <c r="CM7" s="20"/>
      <c r="CN7" s="20"/>
      <c r="CO7" s="20"/>
      <c r="CP7" s="20"/>
      <c r="CQ7" s="20"/>
      <c r="CR7" s="20"/>
      <c r="CS7" s="20"/>
      <c r="CT7" s="21">
        <f t="shared" si="6"/>
        <v>1.2836301428770569E-2</v>
      </c>
      <c r="CU7" s="20">
        <f t="shared" si="7"/>
        <v>69700</v>
      </c>
      <c r="CV7" s="20">
        <f t="shared" si="8"/>
        <v>0</v>
      </c>
      <c r="CW7" s="20">
        <f t="shared" si="8"/>
        <v>69700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c r="DR7" s="25">
        <f t="shared" ref="DR7:DR8" si="16">+G7</f>
        <v>5429913</v>
      </c>
      <c r="DS7" s="25">
        <f t="shared" si="12"/>
        <v>5429913</v>
      </c>
      <c r="DT7" s="25">
        <f t="shared" si="10"/>
        <v>5429913</v>
      </c>
    </row>
    <row r="8" spans="1:124" ht="45" customHeight="1" x14ac:dyDescent="0.25">
      <c r="A8" s="26"/>
      <c r="B8" s="227"/>
      <c r="C8" s="16" t="s">
        <v>55</v>
      </c>
      <c r="D8" s="27" t="s">
        <v>56</v>
      </c>
      <c r="E8" s="18">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3"/>
        <v>0.51421532000000003</v>
      </c>
      <c r="AD8" s="20">
        <f t="shared" si="14"/>
        <v>12855383</v>
      </c>
      <c r="AE8" s="20"/>
      <c r="AF8" s="20">
        <f>+'[3]OCTUBRE 2018'!$K$2534</f>
        <v>12855383</v>
      </c>
      <c r="AG8" s="20"/>
      <c r="AH8" s="20"/>
      <c r="AI8" s="20"/>
      <c r="AJ8" s="20"/>
      <c r="AK8" s="20"/>
      <c r="AL8" s="20"/>
      <c r="AM8" s="20"/>
      <c r="AN8" s="20"/>
      <c r="AO8" s="20"/>
      <c r="AP8" s="20"/>
      <c r="AQ8" s="20"/>
      <c r="AR8" s="20"/>
      <c r="AS8" s="20"/>
      <c r="AT8" s="20"/>
      <c r="AU8" s="20"/>
      <c r="AV8" s="20"/>
      <c r="AW8" s="20"/>
      <c r="AX8" s="20"/>
      <c r="AY8" s="20"/>
      <c r="AZ8" s="21">
        <f t="shared" si="11"/>
        <v>0.48578467999999997</v>
      </c>
      <c r="BA8" s="20">
        <f t="shared" si="2"/>
        <v>12144617</v>
      </c>
      <c r="BB8" s="20">
        <f t="shared" si="3"/>
        <v>0</v>
      </c>
      <c r="BC8" s="20">
        <f t="shared" si="3"/>
        <v>12144617</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5"/>
        <v>0.41099612000000002</v>
      </c>
      <c r="BX8" s="20">
        <f t="shared" si="5"/>
        <v>10274903</v>
      </c>
      <c r="BY8" s="20"/>
      <c r="BZ8" s="20">
        <f>+'[3]OCTUBRE 2018'!$H$2532</f>
        <v>10274903</v>
      </c>
      <c r="CA8" s="20"/>
      <c r="CB8" s="20"/>
      <c r="CC8" s="20"/>
      <c r="CD8" s="20"/>
      <c r="CE8" s="20"/>
      <c r="CF8" s="20"/>
      <c r="CG8" s="20"/>
      <c r="CH8" s="20"/>
      <c r="CI8" s="20"/>
      <c r="CJ8" s="20"/>
      <c r="CK8" s="20"/>
      <c r="CL8" s="20"/>
      <c r="CM8" s="20"/>
      <c r="CN8" s="20"/>
      <c r="CO8" s="20"/>
      <c r="CP8" s="20"/>
      <c r="CQ8" s="20"/>
      <c r="CR8" s="20"/>
      <c r="CS8" s="20"/>
      <c r="CT8" s="21">
        <f t="shared" si="6"/>
        <v>0.58900387999999992</v>
      </c>
      <c r="CU8" s="20">
        <f t="shared" si="7"/>
        <v>14725097</v>
      </c>
      <c r="CV8" s="20">
        <f t="shared" si="8"/>
        <v>0</v>
      </c>
      <c r="CW8" s="20">
        <f t="shared" si="8"/>
        <v>14725097</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c r="DR8" s="25">
        <f t="shared" si="16"/>
        <v>25000000</v>
      </c>
      <c r="DS8" s="25">
        <f t="shared" si="12"/>
        <v>25000000</v>
      </c>
      <c r="DT8" s="25">
        <f t="shared" si="10"/>
        <v>25000000</v>
      </c>
    </row>
    <row r="9" spans="1:124" ht="33.75" customHeight="1" x14ac:dyDescent="0.25">
      <c r="A9" s="26"/>
      <c r="B9" s="217" t="s">
        <v>57</v>
      </c>
      <c r="C9" s="16" t="s">
        <v>58</v>
      </c>
      <c r="D9" s="17" t="s">
        <v>59</v>
      </c>
      <c r="E9" s="18">
        <v>510</v>
      </c>
      <c r="F9" s="19" t="s">
        <v>60</v>
      </c>
      <c r="G9" s="20">
        <f t="shared" si="0"/>
        <v>48000000</v>
      </c>
      <c r="H9" s="20"/>
      <c r="I9" s="20"/>
      <c r="J9" s="20"/>
      <c r="K9" s="20"/>
      <c r="L9" s="20"/>
      <c r="M9" s="20"/>
      <c r="N9" s="20"/>
      <c r="O9" s="20"/>
      <c r="P9" s="20"/>
      <c r="Q9" s="20"/>
      <c r="R9" s="20"/>
      <c r="S9" s="20"/>
      <c r="T9" s="20"/>
      <c r="U9" s="20"/>
      <c r="V9" s="20"/>
      <c r="W9" s="20">
        <v>16000000</v>
      </c>
      <c r="X9" s="20"/>
      <c r="Y9" s="20"/>
      <c r="Z9" s="20"/>
      <c r="AA9" s="20"/>
      <c r="AB9" s="20">
        <f>21000000+1000000+2000000+8000000</f>
        <v>32000000</v>
      </c>
      <c r="AC9" s="21">
        <f>+AD9/G9</f>
        <v>0.29902329166666669</v>
      </c>
      <c r="AD9" s="20">
        <f>SUM(AE9:AY9)</f>
        <v>14353118</v>
      </c>
      <c r="AE9" s="20"/>
      <c r="AF9" s="20"/>
      <c r="AG9" s="20"/>
      <c r="AH9" s="20"/>
      <c r="AI9" s="20"/>
      <c r="AJ9" s="20"/>
      <c r="AK9" s="20"/>
      <c r="AL9" s="20"/>
      <c r="AM9" s="20"/>
      <c r="AN9" s="20"/>
      <c r="AO9" s="20"/>
      <c r="AP9" s="20"/>
      <c r="AQ9" s="20"/>
      <c r="AR9" s="20"/>
      <c r="AS9" s="20"/>
      <c r="AT9" s="20"/>
      <c r="AU9" s="20"/>
      <c r="AV9" s="20"/>
      <c r="AW9" s="20"/>
      <c r="AX9" s="20"/>
      <c r="AY9" s="20">
        <f>+'[3]OCTUBRE 2018'!$AF$2545</f>
        <v>14353118</v>
      </c>
      <c r="AZ9" s="21">
        <f t="shared" si="11"/>
        <v>0.70097670833333336</v>
      </c>
      <c r="BA9" s="20">
        <f t="shared" si="2"/>
        <v>33646882</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17646882</v>
      </c>
      <c r="BW9" s="21">
        <f t="shared" si="15"/>
        <v>0.25735662500000001</v>
      </c>
      <c r="BX9" s="20">
        <f t="shared" si="5"/>
        <v>12353118</v>
      </c>
      <c r="BY9" s="20"/>
      <c r="BZ9" s="20"/>
      <c r="CA9" s="20"/>
      <c r="CB9" s="20"/>
      <c r="CC9" s="20"/>
      <c r="CD9" s="20"/>
      <c r="CE9" s="20"/>
      <c r="CF9" s="20"/>
      <c r="CG9" s="20"/>
      <c r="CH9" s="20"/>
      <c r="CI9" s="20"/>
      <c r="CJ9" s="20"/>
      <c r="CK9" s="20"/>
      <c r="CL9" s="20"/>
      <c r="CM9" s="20"/>
      <c r="CN9" s="20"/>
      <c r="CO9" s="20"/>
      <c r="CP9" s="20"/>
      <c r="CQ9" s="20"/>
      <c r="CR9" s="20"/>
      <c r="CS9" s="20">
        <f>+'[4]JULIO 2018'!$H$1786</f>
        <v>12353118</v>
      </c>
      <c r="CT9" s="21">
        <f t="shared" si="6"/>
        <v>0.74264337499999999</v>
      </c>
      <c r="CU9" s="20">
        <f t="shared" si="7"/>
        <v>35646882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19646882</v>
      </c>
      <c r="DR9" s="25">
        <f>+G9</f>
        <v>48000000</v>
      </c>
      <c r="DS9" s="25">
        <f t="shared" si="12"/>
        <v>48000000</v>
      </c>
      <c r="DT9" s="25">
        <f t="shared" si="10"/>
        <v>48000000</v>
      </c>
    </row>
    <row r="10" spans="1:124" ht="21.75" customHeight="1" x14ac:dyDescent="0.25">
      <c r="A10" s="26"/>
      <c r="B10" s="217"/>
      <c r="C10" s="16" t="s">
        <v>61</v>
      </c>
      <c r="D10" s="17" t="s">
        <v>62</v>
      </c>
      <c r="E10" s="18">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7">+AD10/G10</f>
        <v>#DIV/0!</v>
      </c>
      <c r="AD10" s="20">
        <f t="shared" ref="AD10:AD13" si="18">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1"/>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5"/>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c r="DR10" s="25">
        <f t="shared" ref="DR10:DR27" si="19">+G10</f>
        <v>0</v>
      </c>
      <c r="DS10" s="25">
        <f t="shared" si="12"/>
        <v>0</v>
      </c>
      <c r="DT10" s="25">
        <f t="shared" si="10"/>
        <v>0</v>
      </c>
    </row>
    <row r="11" spans="1:124" ht="18" customHeight="1" x14ac:dyDescent="0.25">
      <c r="A11" s="26"/>
      <c r="B11" s="217"/>
      <c r="C11" s="16" t="s">
        <v>63</v>
      </c>
      <c r="D11" s="17" t="s">
        <v>64</v>
      </c>
      <c r="E11" s="18">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7"/>
        <v>#DIV/0!</v>
      </c>
      <c r="AD11" s="20">
        <f t="shared" si="18"/>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1"/>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5"/>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c r="DR11" s="25">
        <f t="shared" si="19"/>
        <v>0</v>
      </c>
      <c r="DS11" s="25">
        <f t="shared" si="12"/>
        <v>0</v>
      </c>
      <c r="DT11" s="25">
        <f t="shared" si="10"/>
        <v>0</v>
      </c>
    </row>
    <row r="12" spans="1:124" ht="18.75" customHeight="1" x14ac:dyDescent="0.25">
      <c r="A12" s="26"/>
      <c r="B12" s="217"/>
      <c r="C12" s="16" t="s">
        <v>65</v>
      </c>
      <c r="D12" s="17" t="s">
        <v>66</v>
      </c>
      <c r="E12" s="18">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7"/>
        <v>#DIV/0!</v>
      </c>
      <c r="AD12" s="20">
        <f t="shared" si="18"/>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1"/>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5"/>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c r="DR12" s="25">
        <f t="shared" si="19"/>
        <v>0</v>
      </c>
      <c r="DS12" s="25">
        <f t="shared" si="12"/>
        <v>0</v>
      </c>
      <c r="DT12" s="25">
        <f t="shared" si="10"/>
        <v>0</v>
      </c>
    </row>
    <row r="13" spans="1:124" ht="16.5" customHeight="1" x14ac:dyDescent="0.25">
      <c r="A13" s="26"/>
      <c r="B13" s="217"/>
      <c r="C13" s="16" t="s">
        <v>67</v>
      </c>
      <c r="D13" s="17" t="s">
        <v>68</v>
      </c>
      <c r="E13" s="18">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7"/>
        <v>#DIV/0!</v>
      </c>
      <c r="AD13" s="20">
        <f t="shared" si="18"/>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1"/>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5"/>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c r="DR13" s="25">
        <f t="shared" si="19"/>
        <v>0</v>
      </c>
      <c r="DS13" s="25">
        <f t="shared" si="12"/>
        <v>0</v>
      </c>
      <c r="DT13" s="25">
        <f t="shared" si="10"/>
        <v>0</v>
      </c>
    </row>
    <row r="14" spans="1:124" ht="45" customHeight="1" x14ac:dyDescent="0.25">
      <c r="A14" s="26"/>
      <c r="B14" s="228" t="s">
        <v>69</v>
      </c>
      <c r="C14" s="28" t="s">
        <v>70</v>
      </c>
      <c r="D14" s="27" t="s">
        <v>71</v>
      </c>
      <c r="E14" s="18">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7"/>
        <v>0.98381456302521009</v>
      </c>
      <c r="AD14" s="20">
        <f>SUM(AE14:AY14)</f>
        <v>117073933</v>
      </c>
      <c r="AE14" s="20"/>
      <c r="AF14" s="20">
        <f>+'[3]OCTUBRE 2018'!$K$279</f>
        <v>88073933</v>
      </c>
      <c r="AG14" s="20"/>
      <c r="AH14" s="20"/>
      <c r="AI14" s="20"/>
      <c r="AJ14" s="20"/>
      <c r="AK14" s="20"/>
      <c r="AL14" s="20"/>
      <c r="AM14" s="20"/>
      <c r="AN14" s="20"/>
      <c r="AO14" s="20"/>
      <c r="AP14" s="20"/>
      <c r="AQ14" s="20"/>
      <c r="AR14" s="20"/>
      <c r="AS14" s="20"/>
      <c r="AT14" s="20"/>
      <c r="AU14" s="20">
        <f>+'[5]JUNIO 2018'!$Z$178</f>
        <v>29000000</v>
      </c>
      <c r="AV14" s="20"/>
      <c r="AW14" s="20"/>
      <c r="AX14" s="20"/>
      <c r="AY14" s="20"/>
      <c r="AZ14" s="21">
        <f t="shared" si="11"/>
        <v>1.6185436974789913E-2</v>
      </c>
      <c r="BA14" s="20">
        <f t="shared" si="2"/>
        <v>1926067</v>
      </c>
      <c r="BB14" s="20">
        <f t="shared" si="3"/>
        <v>0</v>
      </c>
      <c r="BC14" s="20">
        <f t="shared" si="3"/>
        <v>1926067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0.85417325210084039</v>
      </c>
      <c r="BX14" s="20">
        <f t="shared" si="5"/>
        <v>101646617</v>
      </c>
      <c r="BY14" s="20"/>
      <c r="BZ14" s="20">
        <f>+'[3]OCTUBRE 2018'!$H$280+'[3]OCTUBRE 2018'!$H$284+'[3]OCTUBRE 2018'!$H$288+'[3]OCTUBRE 2018'!$H$290+'[3]OCTUBRE 2018'!$H$292+'[3]OCTUBRE 2018'!$H$294+'[3]OCTUBRE 2018'!$H$296+'[3]OCTUBRE 2018'!$H$297+'[3]OCTUBRE 2018'!$H$299+'[3]OCTUBRE 2018'!$H$304+'[3]OCTUBRE 2018'!$H$306+'[3]OCTUBRE 2018'!$H$308+'[3]OCTUBRE 2018'!$H$309+'[3]OCTUBRE 2018'!$H$311+'[3]OCTUBRE 2018'!$H$312</f>
        <v>72646617</v>
      </c>
      <c r="CA14" s="20"/>
      <c r="CB14" s="20"/>
      <c r="CC14" s="20"/>
      <c r="CD14" s="20"/>
      <c r="CE14" s="20"/>
      <c r="CF14" s="20"/>
      <c r="CG14" s="20"/>
      <c r="CH14" s="20"/>
      <c r="CI14" s="20"/>
      <c r="CJ14" s="20"/>
      <c r="CK14" s="20"/>
      <c r="CL14" s="20"/>
      <c r="CM14" s="20"/>
      <c r="CN14" s="20"/>
      <c r="CO14" s="20">
        <f>+'[2]AGOSTO 2018'!$H$275</f>
        <v>29000000</v>
      </c>
      <c r="CP14" s="20"/>
      <c r="CQ14" s="20"/>
      <c r="CR14" s="20"/>
      <c r="CS14" s="20"/>
      <c r="CT14" s="21">
        <f t="shared" si="6"/>
        <v>0.14582674789915961</v>
      </c>
      <c r="CU14" s="20">
        <f t="shared" si="7"/>
        <v>17353383</v>
      </c>
      <c r="CV14" s="20">
        <f t="shared" si="8"/>
        <v>0</v>
      </c>
      <c r="CW14" s="20">
        <f t="shared" si="8"/>
        <v>17353383</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c r="DR14" s="25">
        <f t="shared" si="19"/>
        <v>119000000</v>
      </c>
      <c r="DS14" s="25">
        <f t="shared" si="12"/>
        <v>119000000</v>
      </c>
      <c r="DT14" s="25">
        <f t="shared" si="10"/>
        <v>119000000</v>
      </c>
    </row>
    <row r="15" spans="1:124" ht="22.5" customHeight="1" x14ac:dyDescent="0.25">
      <c r="A15" s="26"/>
      <c r="B15" s="228"/>
      <c r="C15" s="16" t="s">
        <v>72</v>
      </c>
      <c r="D15" s="17" t="s">
        <v>73</v>
      </c>
      <c r="E15" s="18">
        <v>310</v>
      </c>
      <c r="F15" s="29" t="s">
        <v>74</v>
      </c>
      <c r="G15" s="20">
        <f t="shared" si="0"/>
        <v>357665509</v>
      </c>
      <c r="H15" s="20"/>
      <c r="I15" s="20">
        <f>290000000-25000000</f>
        <v>265000000</v>
      </c>
      <c r="J15" s="20">
        <v>1507807</v>
      </c>
      <c r="K15" s="20"/>
      <c r="L15" s="20"/>
      <c r="M15" s="20"/>
      <c r="N15" s="20"/>
      <c r="O15" s="20"/>
      <c r="P15" s="20"/>
      <c r="Q15" s="20"/>
      <c r="R15" s="20"/>
      <c r="S15" s="20"/>
      <c r="T15" s="20"/>
      <c r="U15" s="20"/>
      <c r="V15" s="20"/>
      <c r="W15" s="20"/>
      <c r="X15" s="20"/>
      <c r="Y15" s="20">
        <v>20000000</v>
      </c>
      <c r="Z15" s="20"/>
      <c r="AA15" s="20"/>
      <c r="AB15" s="20">
        <f>56157702+15000000</f>
        <v>71157702</v>
      </c>
      <c r="AC15" s="21">
        <f t="shared" si="17"/>
        <v>0.80584545545318431</v>
      </c>
      <c r="AD15" s="20">
        <f t="shared" si="1"/>
        <v>288223125</v>
      </c>
      <c r="AE15" s="20"/>
      <c r="AF15" s="20">
        <f>+'[3]OCTUBRE 2018'!$K$318</f>
        <v>261832029</v>
      </c>
      <c r="AG15" s="20"/>
      <c r="AH15" s="20"/>
      <c r="AI15" s="20"/>
      <c r="AJ15" s="20"/>
      <c r="AK15" s="20"/>
      <c r="AL15" s="20"/>
      <c r="AM15" s="20"/>
      <c r="AN15" s="20"/>
      <c r="AO15" s="20"/>
      <c r="AP15" s="20"/>
      <c r="AQ15" s="20"/>
      <c r="AR15" s="20"/>
      <c r="AS15" s="20"/>
      <c r="AT15" s="20"/>
      <c r="AU15" s="20"/>
      <c r="AV15" s="20"/>
      <c r="AW15" s="20"/>
      <c r="AX15" s="20"/>
      <c r="AY15" s="20">
        <f>+'[3]OCTUBRE 2018'!$AF$318</f>
        <v>26391096</v>
      </c>
      <c r="AZ15" s="21">
        <f t="shared" si="11"/>
        <v>0.19415454454681569</v>
      </c>
      <c r="BA15" s="20">
        <f t="shared" si="2"/>
        <v>69442384</v>
      </c>
      <c r="BB15" s="20">
        <f t="shared" si="3"/>
        <v>0</v>
      </c>
      <c r="BC15" s="20">
        <f t="shared" si="3"/>
        <v>3167971</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20000000</v>
      </c>
      <c r="BT15" s="20">
        <f t="shared" si="4"/>
        <v>0</v>
      </c>
      <c r="BU15" s="20">
        <f t="shared" si="4"/>
        <v>0</v>
      </c>
      <c r="BV15" s="20">
        <f t="shared" si="4"/>
        <v>44766606</v>
      </c>
      <c r="BW15" s="21">
        <f>+BX15/G15</f>
        <v>0.78393983748653828</v>
      </c>
      <c r="BX15" s="20">
        <f t="shared" si="5"/>
        <v>280388241</v>
      </c>
      <c r="BY15" s="20"/>
      <c r="BZ15" s="20">
        <f>+'[3]OCTUBRE 2018'!$H$316-CS15</f>
        <v>258997145</v>
      </c>
      <c r="CA15" s="20"/>
      <c r="CB15" s="20"/>
      <c r="CC15" s="20"/>
      <c r="CD15" s="20"/>
      <c r="CE15" s="20"/>
      <c r="CF15" s="20"/>
      <c r="CG15" s="20"/>
      <c r="CH15" s="20"/>
      <c r="CI15" s="20"/>
      <c r="CJ15" s="20"/>
      <c r="CK15" s="20"/>
      <c r="CL15" s="20"/>
      <c r="CM15" s="20"/>
      <c r="CN15" s="20"/>
      <c r="CO15" s="20"/>
      <c r="CP15" s="20"/>
      <c r="CQ15" s="20"/>
      <c r="CR15" s="20"/>
      <c r="CS15" s="20">
        <f>+'[3]OCTUBRE 2018'!$H$319+'[3]OCTUBRE 2018'!$H$363+'[3]OCTUBRE 2018'!$H$368+'[3]OCTUBRE 2018'!$H$374+'[3]OCTUBRE 2018'!$H$378+'[3]OCTUBRE 2018'!$H$380+'[3]OCTUBRE 2018'!$H$393+'[3]OCTUBRE 2018'!$H$394+'[3]OCTUBRE 2018'!$H$409+'[3]OCTUBRE 2018'!$H$413+'[3]OCTUBRE 2018'!$H$426+'[3]OCTUBRE 2018'!$H$454+'[3]OCTUBRE 2018'!$H$456+'[3]OCTUBRE 2018'!$H$518+'[3]OCTUBRE 2018'!$H$519+'[3]OCTUBRE 2018'!$H$538+'[3]OCTUBRE 2018'!$H$572+'[3]OCTUBRE 2018'!$H$584+'[3]OCTUBRE 2018'!$H$585</f>
        <v>21391096</v>
      </c>
      <c r="CT15" s="21">
        <f t="shared" si="6"/>
        <v>0.21606016251346172</v>
      </c>
      <c r="CU15" s="20">
        <f t="shared" si="7"/>
        <v>77277268</v>
      </c>
      <c r="CV15" s="20">
        <f t="shared" si="8"/>
        <v>0</v>
      </c>
      <c r="CW15" s="20">
        <f t="shared" si="8"/>
        <v>6002855</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20000000</v>
      </c>
      <c r="DN15" s="20">
        <f t="shared" si="9"/>
        <v>0</v>
      </c>
      <c r="DO15" s="20">
        <f t="shared" si="9"/>
        <v>0</v>
      </c>
      <c r="DP15" s="20">
        <f t="shared" si="9"/>
        <v>49766606</v>
      </c>
      <c r="DR15" s="25">
        <f t="shared" si="19"/>
        <v>357665509</v>
      </c>
      <c r="DS15" s="25">
        <f t="shared" si="12"/>
        <v>357665509</v>
      </c>
      <c r="DT15" s="25">
        <f t="shared" si="10"/>
        <v>357665509</v>
      </c>
    </row>
    <row r="16" spans="1:124" ht="15.75" customHeight="1" x14ac:dyDescent="0.25">
      <c r="A16" s="26"/>
      <c r="B16" s="228"/>
      <c r="C16" s="16" t="s">
        <v>75</v>
      </c>
      <c r="D16" s="17" t="s">
        <v>76</v>
      </c>
      <c r="E16" s="18">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7"/>
        <v>0.97922222222222222</v>
      </c>
      <c r="AD16" s="20">
        <f t="shared" si="1"/>
        <v>44065000</v>
      </c>
      <c r="AE16" s="20"/>
      <c r="AF16" s="20">
        <f>+'[2]AGOSTO 2018'!$K$463</f>
        <v>15000000</v>
      </c>
      <c r="AG16" s="20"/>
      <c r="AH16" s="20"/>
      <c r="AI16" s="20"/>
      <c r="AJ16" s="20"/>
      <c r="AK16" s="20"/>
      <c r="AL16" s="20"/>
      <c r="AM16" s="20"/>
      <c r="AN16" s="20"/>
      <c r="AO16" s="20"/>
      <c r="AP16" s="20"/>
      <c r="AQ16" s="20"/>
      <c r="AR16" s="20"/>
      <c r="AS16" s="20"/>
      <c r="AT16" s="20">
        <f>+'[2]AGOSTO 2018'!$Y$463</f>
        <v>29065000</v>
      </c>
      <c r="AU16" s="20"/>
      <c r="AV16" s="20"/>
      <c r="AW16" s="20"/>
      <c r="AX16" s="20"/>
      <c r="AY16" s="20"/>
      <c r="AZ16" s="21">
        <f t="shared" si="11"/>
        <v>2.0777777777777784E-2</v>
      </c>
      <c r="BA16" s="20">
        <f t="shared" si="2"/>
        <v>935000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935000</v>
      </c>
      <c r="BR16" s="20">
        <f t="shared" si="4"/>
        <v>0</v>
      </c>
      <c r="BS16" s="20">
        <f t="shared" si="4"/>
        <v>0</v>
      </c>
      <c r="BT16" s="20">
        <f t="shared" si="4"/>
        <v>0</v>
      </c>
      <c r="BU16" s="20">
        <f t="shared" si="4"/>
        <v>0</v>
      </c>
      <c r="BV16" s="20">
        <f t="shared" si="4"/>
        <v>0</v>
      </c>
      <c r="BW16" s="21">
        <f>+BX16/G16</f>
        <v>0.97922222222222222</v>
      </c>
      <c r="BX16" s="20">
        <f t="shared" si="5"/>
        <v>44065000</v>
      </c>
      <c r="BY16" s="20"/>
      <c r="BZ16" s="20">
        <f>+'[2]AGOSTO 2018'!$K$463</f>
        <v>15000000</v>
      </c>
      <c r="CA16" s="20"/>
      <c r="CB16" s="20"/>
      <c r="CC16" s="20"/>
      <c r="CD16" s="20"/>
      <c r="CE16" s="20"/>
      <c r="CF16" s="20"/>
      <c r="CG16" s="20"/>
      <c r="CH16" s="20"/>
      <c r="CI16" s="20"/>
      <c r="CJ16" s="20"/>
      <c r="CK16" s="20"/>
      <c r="CL16" s="20"/>
      <c r="CM16" s="20"/>
      <c r="CN16" s="20">
        <f>+'[2]AGOSTO 2018'!$Y$463</f>
        <v>29065000</v>
      </c>
      <c r="CO16" s="20"/>
      <c r="CP16" s="20"/>
      <c r="CQ16" s="20"/>
      <c r="CR16" s="20"/>
      <c r="CS16" s="20"/>
      <c r="CT16" s="21">
        <f t="shared" si="6"/>
        <v>2.0777777777777784E-2</v>
      </c>
      <c r="CU16" s="20">
        <f t="shared" si="7"/>
        <v>935000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935000</v>
      </c>
      <c r="DL16" s="20">
        <f t="shared" si="9"/>
        <v>0</v>
      </c>
      <c r="DM16" s="20">
        <f t="shared" si="9"/>
        <v>0</v>
      </c>
      <c r="DN16" s="20">
        <f t="shared" si="9"/>
        <v>0</v>
      </c>
      <c r="DO16" s="20">
        <f t="shared" si="9"/>
        <v>0</v>
      </c>
      <c r="DP16" s="20">
        <f t="shared" si="9"/>
        <v>0</v>
      </c>
      <c r="DR16" s="25">
        <f t="shared" si="19"/>
        <v>45000000</v>
      </c>
      <c r="DS16" s="25">
        <f t="shared" si="12"/>
        <v>45000000</v>
      </c>
      <c r="DT16" s="25">
        <f t="shared" si="10"/>
        <v>45000000</v>
      </c>
    </row>
    <row r="17" spans="1:126" ht="46.5" customHeight="1" x14ac:dyDescent="0.25">
      <c r="A17" s="26"/>
      <c r="B17" s="228"/>
      <c r="C17" s="16" t="s">
        <v>77</v>
      </c>
      <c r="D17" s="17" t="s">
        <v>78</v>
      </c>
      <c r="E17" s="18">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7"/>
        <v>0.32079742222222224</v>
      </c>
      <c r="AD17" s="20">
        <f t="shared" si="1"/>
        <v>14435884</v>
      </c>
      <c r="AE17" s="20"/>
      <c r="AF17" s="20"/>
      <c r="AG17" s="20"/>
      <c r="AH17" s="20"/>
      <c r="AI17" s="20"/>
      <c r="AJ17" s="20"/>
      <c r="AK17" s="20"/>
      <c r="AL17" s="20"/>
      <c r="AM17" s="20"/>
      <c r="AN17" s="20"/>
      <c r="AO17" s="20"/>
      <c r="AP17" s="20"/>
      <c r="AQ17" s="20"/>
      <c r="AR17" s="20"/>
      <c r="AS17" s="20"/>
      <c r="AT17" s="20">
        <f>+'[3]OCTUBRE 2018'!$Y$623</f>
        <v>14435884</v>
      </c>
      <c r="AU17" s="20"/>
      <c r="AV17" s="20"/>
      <c r="AW17" s="20"/>
      <c r="AX17" s="20"/>
      <c r="AY17" s="20"/>
      <c r="AZ17" s="21">
        <f t="shared" si="11"/>
        <v>0.67920257777777771</v>
      </c>
      <c r="BA17" s="20">
        <f t="shared" si="2"/>
        <v>30564116</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12564116</v>
      </c>
      <c r="BR17" s="20">
        <f t="shared" si="4"/>
        <v>0</v>
      </c>
      <c r="BS17" s="20">
        <f t="shared" si="4"/>
        <v>0</v>
      </c>
      <c r="BT17" s="20">
        <f t="shared" si="4"/>
        <v>0</v>
      </c>
      <c r="BU17" s="20">
        <f t="shared" si="4"/>
        <v>0</v>
      </c>
      <c r="BV17" s="20">
        <f t="shared" si="4"/>
        <v>18000000</v>
      </c>
      <c r="BW17" s="21">
        <f>+BX17/G17</f>
        <v>0.32079742222222224</v>
      </c>
      <c r="BX17" s="20">
        <f t="shared" si="5"/>
        <v>14435884</v>
      </c>
      <c r="BY17" s="20"/>
      <c r="BZ17" s="20"/>
      <c r="CA17" s="20"/>
      <c r="CB17" s="20"/>
      <c r="CC17" s="20"/>
      <c r="CD17" s="20"/>
      <c r="CE17" s="20"/>
      <c r="CF17" s="20"/>
      <c r="CG17" s="20"/>
      <c r="CH17" s="20"/>
      <c r="CI17" s="20"/>
      <c r="CJ17" s="20"/>
      <c r="CK17" s="20"/>
      <c r="CL17" s="20"/>
      <c r="CM17" s="20"/>
      <c r="CN17" s="20">
        <f>+'[3]OCTUBRE 2018'!$H$624+'[3]OCTUBRE 2018'!$H$626+'[3]OCTUBRE 2018'!$H$627+'[3]OCTUBRE 2018'!$H$628</f>
        <v>14435884</v>
      </c>
      <c r="CO17" s="20"/>
      <c r="CP17" s="20"/>
      <c r="CQ17" s="20"/>
      <c r="CR17" s="20"/>
      <c r="CS17" s="20"/>
      <c r="CT17" s="21">
        <f t="shared" si="6"/>
        <v>0.67920257777777771</v>
      </c>
      <c r="CU17" s="20">
        <f t="shared" si="7"/>
        <v>30564116</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12564116</v>
      </c>
      <c r="DL17" s="20">
        <f t="shared" si="9"/>
        <v>0</v>
      </c>
      <c r="DM17" s="20">
        <f t="shared" si="9"/>
        <v>0</v>
      </c>
      <c r="DN17" s="20">
        <f t="shared" si="9"/>
        <v>0</v>
      </c>
      <c r="DO17" s="20">
        <f t="shared" si="9"/>
        <v>0</v>
      </c>
      <c r="DP17" s="20">
        <f t="shared" si="9"/>
        <v>18000000</v>
      </c>
      <c r="DR17" s="25">
        <f t="shared" si="19"/>
        <v>45000000</v>
      </c>
      <c r="DS17" s="25">
        <f t="shared" si="12"/>
        <v>45000000</v>
      </c>
      <c r="DT17" s="25">
        <f t="shared" si="10"/>
        <v>45000000</v>
      </c>
    </row>
    <row r="18" spans="1:126" ht="46.5" customHeight="1" x14ac:dyDescent="0.25">
      <c r="A18" s="26"/>
      <c r="B18" s="31"/>
      <c r="C18" s="16" t="s">
        <v>80</v>
      </c>
      <c r="D18" s="27" t="s">
        <v>81</v>
      </c>
      <c r="E18" s="18">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7"/>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1"/>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20">+BX18/G18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c r="DR18" s="25">
        <f t="shared" si="19"/>
        <v>4000000</v>
      </c>
      <c r="DS18" s="25">
        <f t="shared" si="12"/>
        <v>4000000</v>
      </c>
      <c r="DT18" s="25">
        <f t="shared" si="10"/>
        <v>4000000</v>
      </c>
    </row>
    <row r="19" spans="1:126" ht="78.75" customHeight="1" x14ac:dyDescent="0.25">
      <c r="A19" s="26"/>
      <c r="B19" s="31" t="s">
        <v>82</v>
      </c>
      <c r="C19" s="28" t="s">
        <v>83</v>
      </c>
      <c r="D19" s="17" t="s">
        <v>84</v>
      </c>
      <c r="E19" s="18">
        <v>510</v>
      </c>
      <c r="F19" s="19" t="s">
        <v>85</v>
      </c>
      <c r="G19" s="20">
        <f t="shared" si="0"/>
        <v>277935545</v>
      </c>
      <c r="H19" s="20"/>
      <c r="I19" s="20"/>
      <c r="J19" s="20"/>
      <c r="K19" s="20"/>
      <c r="L19" s="20">
        <v>146000000</v>
      </c>
      <c r="M19" s="20"/>
      <c r="N19" s="20"/>
      <c r="O19" s="20">
        <v>1000000</v>
      </c>
      <c r="P19" s="20">
        <v>1000000</v>
      </c>
      <c r="Q19" s="20">
        <v>1000000</v>
      </c>
      <c r="R19" s="20"/>
      <c r="S19" s="20"/>
      <c r="T19" s="20"/>
      <c r="U19" s="20"/>
      <c r="V19" s="20"/>
      <c r="W19" s="20"/>
      <c r="X19" s="20"/>
      <c r="Y19" s="20">
        <f>37252478+13063067</f>
        <v>50315545</v>
      </c>
      <c r="Z19" s="20"/>
      <c r="AA19" s="20"/>
      <c r="AB19" s="20">
        <f>60600000+10000000-4000000+2500000+5204940+4315060</f>
        <v>78620000</v>
      </c>
      <c r="AC19" s="21">
        <f t="shared" si="17"/>
        <v>0.85739488988355195</v>
      </c>
      <c r="AD19" s="20">
        <f t="shared" si="1"/>
        <v>238300516</v>
      </c>
      <c r="AE19" s="20"/>
      <c r="AF19" s="20"/>
      <c r="AG19" s="20"/>
      <c r="AH19" s="20"/>
      <c r="AI19" s="20">
        <f>+'[3]OCTUBRE 2018'!$N$2568</f>
        <v>132655529</v>
      </c>
      <c r="AJ19" s="20"/>
      <c r="AK19" s="20"/>
      <c r="AL19" s="20">
        <f>+'[3]OCTUBRE 2018'!$Q$2568</f>
        <v>1000000</v>
      </c>
      <c r="AM19" s="20">
        <f>+'[3]OCTUBRE 2018'!$R$2568</f>
        <v>1000000</v>
      </c>
      <c r="AN19" s="20">
        <f>+'[3]OCTUBRE 2018'!$S$2568</f>
        <v>1000000</v>
      </c>
      <c r="AO19" s="20"/>
      <c r="AP19" s="20"/>
      <c r="AQ19" s="20"/>
      <c r="AR19" s="20"/>
      <c r="AS19" s="20"/>
      <c r="AT19" s="20"/>
      <c r="AU19" s="20"/>
      <c r="AV19" s="20">
        <f>+'[3]OCTUBRE 2018'!$AA$2568</f>
        <v>37252478</v>
      </c>
      <c r="AW19" s="20"/>
      <c r="AX19" s="20"/>
      <c r="AY19" s="20">
        <f>+'[3]OCTUBRE 2018'!$AF$2568</f>
        <v>65392509</v>
      </c>
      <c r="AZ19" s="21">
        <f t="shared" si="11"/>
        <v>0.14260511011644805</v>
      </c>
      <c r="BA19" s="20">
        <f t="shared" si="2"/>
        <v>39635029</v>
      </c>
      <c r="BB19" s="20">
        <f t="shared" si="3"/>
        <v>0</v>
      </c>
      <c r="BC19" s="20">
        <f t="shared" si="3"/>
        <v>0</v>
      </c>
      <c r="BD19" s="20">
        <f t="shared" si="3"/>
        <v>0</v>
      </c>
      <c r="BE19" s="20">
        <f t="shared" si="3"/>
        <v>0</v>
      </c>
      <c r="BF19" s="20">
        <f t="shared" si="3"/>
        <v>13344471</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21">W19-AT19</f>
        <v>0</v>
      </c>
      <c r="BR19" s="20">
        <f t="shared" si="21"/>
        <v>0</v>
      </c>
      <c r="BS19" s="20">
        <f t="shared" si="21"/>
        <v>13063067</v>
      </c>
      <c r="BT19" s="20">
        <f t="shared" si="21"/>
        <v>0</v>
      </c>
      <c r="BU19" s="20">
        <f t="shared" si="4"/>
        <v>0</v>
      </c>
      <c r="BV19" s="20">
        <f t="shared" si="4"/>
        <v>13227491</v>
      </c>
      <c r="BW19" s="21">
        <f t="shared" si="20"/>
        <v>0.77507947031388158</v>
      </c>
      <c r="BX19" s="20">
        <f t="shared" si="5"/>
        <v>215422135</v>
      </c>
      <c r="BY19" s="20"/>
      <c r="BZ19" s="20"/>
      <c r="CA19" s="20"/>
      <c r="CB19" s="20"/>
      <c r="CC19" s="20">
        <f>+'[3]OCTUBRE 2018'!$H$2569+'[3]OCTUBRE 2018'!$H$2574+'[3]OCTUBRE 2018'!$H$2593+'[3]OCTUBRE 2018'!$H$2595+'[3]OCTUBRE 2018'!$H$2598+'[3]OCTUBRE 2018'!$H$2599+'[3]OCTUBRE 2018'!$H$2601+'[3]OCTUBRE 2018'!$H$2602+'[3]OCTUBRE 2018'!$H$2613+'[3]OCTUBRE 2018'!$H$2616+'[3]OCTUBRE 2018'!$H$2618+'[3]OCTUBRE 2018'!$H$2619+'[3]OCTUBRE 2018'!$H$2623+'[3]OCTUBRE 2018'!$H$2624+'[3]OCTUBRE 2018'!$H$2626+'[3]OCTUBRE 2018'!$H$2627+'[3]OCTUBRE 2018'!$H$2628+'[3]OCTUBRE 2018'!$H$2629+'[3]OCTUBRE 2018'!$H$2630</f>
        <v>119567225</v>
      </c>
      <c r="CD19" s="20"/>
      <c r="CE19" s="20"/>
      <c r="CF19" s="20"/>
      <c r="CG19" s="20"/>
      <c r="CH19" s="20"/>
      <c r="CI19" s="20"/>
      <c r="CJ19" s="20"/>
      <c r="CK19" s="20"/>
      <c r="CL19" s="20"/>
      <c r="CM19" s="20"/>
      <c r="CN19" s="20"/>
      <c r="CO19" s="20"/>
      <c r="CP19" s="20">
        <f>+'[3]OCTUBRE 2018'!$H$2607</f>
        <v>36702401</v>
      </c>
      <c r="CQ19" s="20"/>
      <c r="CR19" s="20"/>
      <c r="CS19" s="20">
        <f>+'[3]OCTUBRE 2018'!$H$2579+'[3]OCTUBRE 2018'!$H$2581+'[3]OCTUBRE 2018'!$H$2583+'[3]OCTUBRE 2018'!$H$2585+'[3]OCTUBRE 2018'!$H$2587+'[3]OCTUBRE 2018'!$H$2589+'[3]OCTUBRE 2018'!$H$2591+'[3]OCTUBRE 2018'!$H$2597+'[3]OCTUBRE 2018'!$H$2600+'[3]OCTUBRE 2018'!$H$2603+'[3]OCTUBRE 2018'!$H$2604+'[3]OCTUBRE 2018'!$H$2605+'[3]OCTUBRE 2018'!$H$2606+'[3]OCTUBRE 2018'!$H$2614+'[3]OCTUBRE 2018'!$H$2621+'[3]OCTUBRE 2018'!$H$2625</f>
        <v>59152509</v>
      </c>
      <c r="CT19" s="21">
        <f t="shared" si="6"/>
        <v>0.22492052968611842</v>
      </c>
      <c r="CU19" s="20">
        <f t="shared" si="7"/>
        <v>62513410</v>
      </c>
      <c r="CV19" s="20">
        <f t="shared" si="8"/>
        <v>0</v>
      </c>
      <c r="CW19" s="20">
        <f t="shared" si="8"/>
        <v>0</v>
      </c>
      <c r="CX19" s="20">
        <f>J19-CA19</f>
        <v>0</v>
      </c>
      <c r="CY19" s="20">
        <f t="shared" si="8"/>
        <v>0</v>
      </c>
      <c r="CZ19" s="20">
        <f t="shared" si="8"/>
        <v>26432775</v>
      </c>
      <c r="DA19" s="20">
        <f t="shared" si="8"/>
        <v>0</v>
      </c>
      <c r="DB19" s="20">
        <f t="shared" si="8"/>
        <v>0</v>
      </c>
      <c r="DC19" s="20">
        <f t="shared" si="8"/>
        <v>1000000</v>
      </c>
      <c r="DD19" s="20">
        <f t="shared" si="8"/>
        <v>1000000</v>
      </c>
      <c r="DE19" s="20">
        <f t="shared" si="8"/>
        <v>1000000</v>
      </c>
      <c r="DF19" s="20">
        <f t="shared" si="8"/>
        <v>0</v>
      </c>
      <c r="DG19" s="20">
        <f t="shared" si="8"/>
        <v>0</v>
      </c>
      <c r="DH19" s="20">
        <f t="shared" si="8"/>
        <v>0</v>
      </c>
      <c r="DI19" s="20">
        <f t="shared" si="8"/>
        <v>0</v>
      </c>
      <c r="DJ19" s="20">
        <f t="shared" si="8"/>
        <v>0</v>
      </c>
      <c r="DK19" s="20">
        <f t="shared" si="8"/>
        <v>0</v>
      </c>
      <c r="DL19" s="20">
        <f t="shared" si="9"/>
        <v>0</v>
      </c>
      <c r="DM19" s="20">
        <f t="shared" si="9"/>
        <v>13613144</v>
      </c>
      <c r="DN19" s="20">
        <f t="shared" si="9"/>
        <v>0</v>
      </c>
      <c r="DO19" s="20">
        <f t="shared" si="9"/>
        <v>0</v>
      </c>
      <c r="DP19" s="20">
        <f t="shared" si="9"/>
        <v>19467491</v>
      </c>
      <c r="DR19" s="25">
        <f t="shared" si="19"/>
        <v>277935545</v>
      </c>
      <c r="DS19" s="25">
        <f t="shared" si="12"/>
        <v>277935545</v>
      </c>
      <c r="DT19" s="25">
        <f t="shared" si="10"/>
        <v>277935545</v>
      </c>
    </row>
    <row r="20" spans="1:126" ht="36" customHeight="1" x14ac:dyDescent="0.25">
      <c r="A20" s="26"/>
      <c r="B20" s="31"/>
      <c r="C20" s="16" t="s">
        <v>86</v>
      </c>
      <c r="D20" s="17" t="s">
        <v>87</v>
      </c>
      <c r="E20" s="18">
        <v>510</v>
      </c>
      <c r="F20" s="19" t="s">
        <v>54</v>
      </c>
      <c r="G20" s="20">
        <f t="shared" si="0"/>
        <v>108969341</v>
      </c>
      <c r="H20" s="20">
        <v>10614302</v>
      </c>
      <c r="I20" s="20">
        <f>52000000+10000000</f>
        <v>62000000</v>
      </c>
      <c r="J20" s="20">
        <v>9449040</v>
      </c>
      <c r="K20" s="20"/>
      <c r="L20" s="20"/>
      <c r="M20" s="20"/>
      <c r="N20" s="20"/>
      <c r="O20" s="20"/>
      <c r="P20" s="20"/>
      <c r="Q20" s="20"/>
      <c r="R20" s="20"/>
      <c r="S20" s="20"/>
      <c r="T20" s="20"/>
      <c r="U20" s="20"/>
      <c r="V20" s="20"/>
      <c r="W20" s="20"/>
      <c r="X20" s="20"/>
      <c r="Y20" s="20">
        <f>13000000+13905999</f>
        <v>26905999</v>
      </c>
      <c r="Z20" s="20"/>
      <c r="AA20" s="20"/>
      <c r="AB20" s="20"/>
      <c r="AC20" s="21">
        <f t="shared" si="17"/>
        <v>0.87238613290319889</v>
      </c>
      <c r="AD20" s="20">
        <f t="shared" si="1"/>
        <v>95063342</v>
      </c>
      <c r="AE20" s="20">
        <f>+'[3]OCTUBRE 2018'!$J$2640</f>
        <v>10614302</v>
      </c>
      <c r="AF20" s="20">
        <f>+'[3]OCTUBRE 2018'!$K$2640</f>
        <v>61000000</v>
      </c>
      <c r="AG20" s="20">
        <f>+'[6]SEPTIEMBRE 2018'!$M$2319</f>
        <v>9449040</v>
      </c>
      <c r="AH20" s="20"/>
      <c r="AI20" s="20"/>
      <c r="AJ20" s="20"/>
      <c r="AK20" s="20"/>
      <c r="AL20" s="20"/>
      <c r="AM20" s="20"/>
      <c r="AN20" s="20"/>
      <c r="AO20" s="20"/>
      <c r="AP20" s="20"/>
      <c r="AQ20" s="20"/>
      <c r="AR20" s="20"/>
      <c r="AS20" s="20"/>
      <c r="AT20" s="20"/>
      <c r="AU20" s="20"/>
      <c r="AV20" s="20">
        <f>+'[3]OCTUBRE 2018'!$AA$2640</f>
        <v>14000000</v>
      </c>
      <c r="AW20" s="20"/>
      <c r="AX20" s="20"/>
      <c r="AY20" s="20"/>
      <c r="AZ20" s="21">
        <f t="shared" si="11"/>
        <v>0.12761386709680111</v>
      </c>
      <c r="BA20" s="20">
        <f t="shared" si="2"/>
        <v>13905999</v>
      </c>
      <c r="BB20" s="20">
        <f t="shared" ref="BB20:BQ34" si="22">H20-AE20</f>
        <v>0</v>
      </c>
      <c r="BC20" s="20">
        <f t="shared" si="22"/>
        <v>1000000</v>
      </c>
      <c r="BD20" s="20">
        <f t="shared" si="22"/>
        <v>0</v>
      </c>
      <c r="BE20" s="20">
        <f t="shared" si="21"/>
        <v>0</v>
      </c>
      <c r="BF20" s="20">
        <f t="shared" si="21"/>
        <v>0</v>
      </c>
      <c r="BG20" s="20">
        <f t="shared" si="21"/>
        <v>0</v>
      </c>
      <c r="BH20" s="20">
        <f t="shared" si="21"/>
        <v>0</v>
      </c>
      <c r="BI20" s="20">
        <f t="shared" si="21"/>
        <v>0</v>
      </c>
      <c r="BJ20" s="20">
        <f t="shared" si="21"/>
        <v>0</v>
      </c>
      <c r="BK20" s="20">
        <f t="shared" si="21"/>
        <v>0</v>
      </c>
      <c r="BL20" s="20">
        <f t="shared" si="21"/>
        <v>0</v>
      </c>
      <c r="BM20" s="20">
        <f t="shared" si="21"/>
        <v>0</v>
      </c>
      <c r="BN20" s="20">
        <f t="shared" si="21"/>
        <v>0</v>
      </c>
      <c r="BO20" s="20">
        <f t="shared" si="21"/>
        <v>0</v>
      </c>
      <c r="BP20" s="20">
        <f t="shared" si="21"/>
        <v>0</v>
      </c>
      <c r="BQ20" s="20">
        <f t="shared" si="21"/>
        <v>0</v>
      </c>
      <c r="BR20" s="20">
        <f t="shared" si="21"/>
        <v>0</v>
      </c>
      <c r="BS20" s="20">
        <f t="shared" si="21"/>
        <v>12905999</v>
      </c>
      <c r="BT20" s="20">
        <f t="shared" si="21"/>
        <v>0</v>
      </c>
      <c r="BU20" s="20">
        <f t="shared" ref="BU20:BV34" si="23">AA20-AX20</f>
        <v>0</v>
      </c>
      <c r="BV20" s="20">
        <f t="shared" si="23"/>
        <v>0</v>
      </c>
      <c r="BW20" s="21">
        <f t="shared" si="20"/>
        <v>0.73785268647261071</v>
      </c>
      <c r="BX20" s="20">
        <f t="shared" si="5"/>
        <v>80403321</v>
      </c>
      <c r="BY20" s="20">
        <f>+'[3]OCTUBRE 2018'!$H$2700</f>
        <v>9461760</v>
      </c>
      <c r="BZ20" s="20">
        <f>+'[3]OCTUBRE 2018'!$H$2643+'[3]OCTUBRE 2018'!$H$2646+'[3]OCTUBRE 2018'!$H$2648+'[3]OCTUBRE 2018'!$H$2650+'[3]OCTUBRE 2018'!$H$2652+'[3]OCTUBRE 2018'!$H$2677+'[3]OCTUBRE 2018'!$H$2679+'[3]OCTUBRE 2018'!$H$2681+'[3]OCTUBRE 2018'!$H$2683</f>
        <v>50569311</v>
      </c>
      <c r="CA20" s="20">
        <f>+'[3]OCTUBRE 2018'!$H$2684</f>
        <v>8601600</v>
      </c>
      <c r="CB20" s="20"/>
      <c r="CC20" s="20"/>
      <c r="CD20" s="20"/>
      <c r="CE20" s="20"/>
      <c r="CF20" s="20"/>
      <c r="CG20" s="20"/>
      <c r="CH20" s="20"/>
      <c r="CI20" s="20"/>
      <c r="CJ20" s="20"/>
      <c r="CK20" s="20"/>
      <c r="CL20" s="20"/>
      <c r="CM20" s="20"/>
      <c r="CN20" s="20"/>
      <c r="CO20" s="20"/>
      <c r="CP20" s="20">
        <f>+'[3]OCTUBRE 2018'!$H$2641+'[3]OCTUBRE 2018'!$H$2675</f>
        <v>11770650</v>
      </c>
      <c r="CQ20" s="20"/>
      <c r="CR20" s="20"/>
      <c r="CS20" s="20"/>
      <c r="CT20" s="21">
        <f t="shared" si="6"/>
        <v>0.26214731352738929</v>
      </c>
      <c r="CU20" s="20">
        <f t="shared" si="7"/>
        <v>28566020</v>
      </c>
      <c r="CV20" s="20">
        <f t="shared" ref="CV20:DK34" si="24">H20-BY20</f>
        <v>1152542</v>
      </c>
      <c r="CW20" s="20">
        <f t="shared" si="24"/>
        <v>11430689</v>
      </c>
      <c r="CX20" s="20">
        <f t="shared" si="24"/>
        <v>847440</v>
      </c>
      <c r="CY20" s="20">
        <f t="shared" si="24"/>
        <v>0</v>
      </c>
      <c r="CZ20" s="20">
        <f t="shared" si="24"/>
        <v>0</v>
      </c>
      <c r="DA20" s="20">
        <f t="shared" si="24"/>
        <v>0</v>
      </c>
      <c r="DB20" s="20">
        <f t="shared" si="24"/>
        <v>0</v>
      </c>
      <c r="DC20" s="20">
        <f t="shared" si="24"/>
        <v>0</v>
      </c>
      <c r="DD20" s="20">
        <f t="shared" si="24"/>
        <v>0</v>
      </c>
      <c r="DE20" s="20">
        <f t="shared" si="24"/>
        <v>0</v>
      </c>
      <c r="DF20" s="20">
        <f t="shared" si="24"/>
        <v>0</v>
      </c>
      <c r="DG20" s="20">
        <f t="shared" si="24"/>
        <v>0</v>
      </c>
      <c r="DH20" s="20">
        <f t="shared" si="24"/>
        <v>0</v>
      </c>
      <c r="DI20" s="20">
        <f t="shared" si="24"/>
        <v>0</v>
      </c>
      <c r="DJ20" s="20">
        <f t="shared" si="24"/>
        <v>0</v>
      </c>
      <c r="DK20" s="20">
        <f t="shared" si="24"/>
        <v>0</v>
      </c>
      <c r="DL20" s="20">
        <f t="shared" ref="DL20:DP34" si="25">X20-CO20</f>
        <v>0</v>
      </c>
      <c r="DM20" s="20">
        <f t="shared" si="25"/>
        <v>15135349</v>
      </c>
      <c r="DN20" s="20">
        <f t="shared" si="25"/>
        <v>0</v>
      </c>
      <c r="DO20" s="20">
        <f t="shared" si="25"/>
        <v>0</v>
      </c>
      <c r="DP20" s="20">
        <f t="shared" si="25"/>
        <v>0</v>
      </c>
      <c r="DR20" s="25">
        <f t="shared" si="19"/>
        <v>108969341</v>
      </c>
      <c r="DS20" s="25">
        <f t="shared" si="12"/>
        <v>108969341</v>
      </c>
      <c r="DT20" s="25">
        <f t="shared" si="10"/>
        <v>108969341</v>
      </c>
    </row>
    <row r="21" spans="1:126" ht="47.25" customHeight="1" x14ac:dyDescent="0.25">
      <c r="A21" s="26"/>
      <c r="B21" s="31"/>
      <c r="C21" s="16" t="s">
        <v>88</v>
      </c>
      <c r="D21" s="17" t="s">
        <v>89</v>
      </c>
      <c r="E21" s="18">
        <v>510</v>
      </c>
      <c r="F21" s="19" t="s">
        <v>54</v>
      </c>
      <c r="G21" s="20">
        <f t="shared" si="0"/>
        <v>86488749</v>
      </c>
      <c r="H21" s="20">
        <v>10614301</v>
      </c>
      <c r="I21" s="20">
        <v>8849000</v>
      </c>
      <c r="J21" s="20">
        <v>7025448</v>
      </c>
      <c r="K21" s="20"/>
      <c r="L21" s="20"/>
      <c r="M21" s="20"/>
      <c r="N21" s="20"/>
      <c r="O21" s="20"/>
      <c r="P21" s="20"/>
      <c r="Q21" s="20"/>
      <c r="R21" s="20"/>
      <c r="S21" s="20"/>
      <c r="T21" s="20"/>
      <c r="U21" s="20"/>
      <c r="V21" s="20"/>
      <c r="W21" s="20">
        <v>52000000</v>
      </c>
      <c r="X21" s="20"/>
      <c r="Y21" s="20">
        <v>8000000</v>
      </c>
      <c r="Z21" s="20"/>
      <c r="AA21" s="20"/>
      <c r="AB21" s="20"/>
      <c r="AC21" s="21">
        <f t="shared" si="17"/>
        <v>0.89000970519298417</v>
      </c>
      <c r="AD21" s="20">
        <f t="shared" si="1"/>
        <v>76975826</v>
      </c>
      <c r="AE21" s="20">
        <f>+'[7]MAYO 2018'!$J$1558</f>
        <v>10614301</v>
      </c>
      <c r="AF21" s="20">
        <f>+'[3]OCTUBRE 2018'!$K$2724</f>
        <v>7886548</v>
      </c>
      <c r="AG21" s="20">
        <f>+'[7]MAYO 2018'!$M$1558</f>
        <v>6485699</v>
      </c>
      <c r="AH21" s="20"/>
      <c r="AI21" s="20"/>
      <c r="AJ21" s="20"/>
      <c r="AK21" s="20"/>
      <c r="AL21" s="20"/>
      <c r="AM21" s="20"/>
      <c r="AN21" s="20"/>
      <c r="AO21" s="20"/>
      <c r="AP21" s="20"/>
      <c r="AQ21" s="20"/>
      <c r="AR21" s="20"/>
      <c r="AS21" s="20"/>
      <c r="AT21" s="20">
        <f>+'[2]AGOSTO 2018'!$Y$2192</f>
        <v>51989278</v>
      </c>
      <c r="AU21" s="20"/>
      <c r="AV21" s="20"/>
      <c r="AW21" s="20"/>
      <c r="AX21" s="20"/>
      <c r="AY21" s="20"/>
      <c r="AZ21" s="21">
        <f t="shared" si="11"/>
        <v>0.10999029480701583</v>
      </c>
      <c r="BA21" s="20">
        <f t="shared" si="2"/>
        <v>9512923</v>
      </c>
      <c r="BB21" s="20">
        <f t="shared" si="22"/>
        <v>0</v>
      </c>
      <c r="BC21" s="20">
        <f t="shared" si="22"/>
        <v>962452</v>
      </c>
      <c r="BD21" s="20">
        <f t="shared" si="22"/>
        <v>539749</v>
      </c>
      <c r="BE21" s="20">
        <f t="shared" si="21"/>
        <v>0</v>
      </c>
      <c r="BF21" s="20">
        <f t="shared" si="21"/>
        <v>0</v>
      </c>
      <c r="BG21" s="20">
        <f t="shared" si="21"/>
        <v>0</v>
      </c>
      <c r="BH21" s="20">
        <f t="shared" si="21"/>
        <v>0</v>
      </c>
      <c r="BI21" s="20">
        <f t="shared" si="21"/>
        <v>0</v>
      </c>
      <c r="BJ21" s="20">
        <f t="shared" si="21"/>
        <v>0</v>
      </c>
      <c r="BK21" s="20">
        <f t="shared" si="21"/>
        <v>0</v>
      </c>
      <c r="BL21" s="20">
        <f t="shared" si="21"/>
        <v>0</v>
      </c>
      <c r="BM21" s="20">
        <f t="shared" si="21"/>
        <v>0</v>
      </c>
      <c r="BN21" s="20">
        <f t="shared" si="21"/>
        <v>0</v>
      </c>
      <c r="BO21" s="20">
        <f t="shared" si="21"/>
        <v>0</v>
      </c>
      <c r="BP21" s="20">
        <f t="shared" si="21"/>
        <v>0</v>
      </c>
      <c r="BQ21" s="20">
        <f t="shared" si="21"/>
        <v>10722</v>
      </c>
      <c r="BR21" s="20">
        <f t="shared" si="21"/>
        <v>0</v>
      </c>
      <c r="BS21" s="20">
        <f t="shared" si="21"/>
        <v>8000000</v>
      </c>
      <c r="BT21" s="20">
        <f t="shared" si="21"/>
        <v>0</v>
      </c>
      <c r="BU21" s="20">
        <f t="shared" si="23"/>
        <v>0</v>
      </c>
      <c r="BV21" s="20">
        <f t="shared" si="23"/>
        <v>0</v>
      </c>
      <c r="BW21" s="21">
        <f t="shared" si="20"/>
        <v>0.79882387939268262</v>
      </c>
      <c r="BX21" s="20">
        <f t="shared" si="5"/>
        <v>69089278</v>
      </c>
      <c r="BY21" s="20">
        <f>+'[7]MAYO 2018'!$H$1591</f>
        <v>10614301</v>
      </c>
      <c r="BZ21" s="20"/>
      <c r="CA21" s="20">
        <f>+'[7]MAYO 2018'!$H$1600</f>
        <v>6485699</v>
      </c>
      <c r="CB21" s="20"/>
      <c r="CC21" s="20"/>
      <c r="CD21" s="20"/>
      <c r="CE21" s="20"/>
      <c r="CF21" s="20"/>
      <c r="CG21" s="20"/>
      <c r="CH21" s="20"/>
      <c r="CI21" s="20"/>
      <c r="CJ21" s="20"/>
      <c r="CK21" s="20"/>
      <c r="CL21" s="20"/>
      <c r="CM21" s="20"/>
      <c r="CN21" s="20">
        <f>+'[2]AGOSTO 2018'!$Y$2192</f>
        <v>51989278</v>
      </c>
      <c r="CO21" s="20"/>
      <c r="CP21" s="20"/>
      <c r="CQ21" s="20"/>
      <c r="CR21" s="20"/>
      <c r="CS21" s="20"/>
      <c r="CT21" s="21">
        <f t="shared" si="6"/>
        <v>0.20117612060731738</v>
      </c>
      <c r="CU21" s="20">
        <f t="shared" si="7"/>
        <v>17399471</v>
      </c>
      <c r="CV21" s="20">
        <f t="shared" si="24"/>
        <v>0</v>
      </c>
      <c r="CW21" s="20">
        <f t="shared" si="24"/>
        <v>8849000</v>
      </c>
      <c r="CX21" s="20">
        <f t="shared" si="24"/>
        <v>539749</v>
      </c>
      <c r="CY21" s="20">
        <f t="shared" si="24"/>
        <v>0</v>
      </c>
      <c r="CZ21" s="20">
        <f t="shared" si="24"/>
        <v>0</v>
      </c>
      <c r="DA21" s="20">
        <f t="shared" si="24"/>
        <v>0</v>
      </c>
      <c r="DB21" s="20">
        <f t="shared" si="24"/>
        <v>0</v>
      </c>
      <c r="DC21" s="20">
        <f t="shared" si="24"/>
        <v>0</v>
      </c>
      <c r="DD21" s="20">
        <f t="shared" si="24"/>
        <v>0</v>
      </c>
      <c r="DE21" s="20">
        <f t="shared" si="24"/>
        <v>0</v>
      </c>
      <c r="DF21" s="20">
        <f t="shared" si="24"/>
        <v>0</v>
      </c>
      <c r="DG21" s="20">
        <f t="shared" si="24"/>
        <v>0</v>
      </c>
      <c r="DH21" s="20">
        <f t="shared" si="24"/>
        <v>0</v>
      </c>
      <c r="DI21" s="20">
        <f t="shared" si="24"/>
        <v>0</v>
      </c>
      <c r="DJ21" s="20">
        <f t="shared" si="24"/>
        <v>0</v>
      </c>
      <c r="DK21" s="20">
        <f t="shared" si="24"/>
        <v>10722</v>
      </c>
      <c r="DL21" s="20">
        <f t="shared" si="25"/>
        <v>0</v>
      </c>
      <c r="DM21" s="20">
        <f t="shared" si="25"/>
        <v>8000000</v>
      </c>
      <c r="DN21" s="20">
        <f t="shared" si="25"/>
        <v>0</v>
      </c>
      <c r="DO21" s="20">
        <f t="shared" si="25"/>
        <v>0</v>
      </c>
      <c r="DP21" s="20">
        <f t="shared" si="25"/>
        <v>0</v>
      </c>
      <c r="DR21" s="25">
        <f t="shared" si="19"/>
        <v>86488749</v>
      </c>
      <c r="DS21" s="25">
        <f t="shared" si="12"/>
        <v>86488749</v>
      </c>
      <c r="DT21" s="25">
        <f t="shared" si="10"/>
        <v>86488749</v>
      </c>
    </row>
    <row r="22" spans="1:126" ht="33" customHeight="1" x14ac:dyDescent="0.25">
      <c r="A22" s="26"/>
      <c r="B22" s="31"/>
      <c r="C22" s="16" t="s">
        <v>90</v>
      </c>
      <c r="D22" s="17" t="s">
        <v>91</v>
      </c>
      <c r="E22" s="18">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7"/>
        <v>0.89456419159873402</v>
      </c>
      <c r="AD22" s="20">
        <f t="shared" si="1"/>
        <v>90471703</v>
      </c>
      <c r="AE22" s="20"/>
      <c r="AF22" s="20"/>
      <c r="AG22" s="20">
        <f>+'[2]AGOSTO 2018'!$M$2249</f>
        <v>28699948</v>
      </c>
      <c r="AH22" s="20"/>
      <c r="AI22" s="20"/>
      <c r="AJ22" s="20"/>
      <c r="AK22" s="20"/>
      <c r="AL22" s="20"/>
      <c r="AM22" s="20"/>
      <c r="AN22" s="20"/>
      <c r="AO22" s="20"/>
      <c r="AP22" s="20"/>
      <c r="AQ22" s="20"/>
      <c r="AR22" s="20"/>
      <c r="AS22" s="20"/>
      <c r="AT22" s="20"/>
      <c r="AU22" s="20"/>
      <c r="AV22" s="20">
        <f>+'[3]OCTUBRE 2018'!$AA$2782</f>
        <v>61771755</v>
      </c>
      <c r="AW22" s="20"/>
      <c r="AX22" s="20"/>
      <c r="AY22" s="20"/>
      <c r="AZ22" s="21">
        <f>1-AC22</f>
        <v>0.10543580840126598</v>
      </c>
      <c r="BA22" s="20">
        <f t="shared" si="2"/>
        <v>10663245</v>
      </c>
      <c r="BB22" s="20">
        <f t="shared" si="22"/>
        <v>0</v>
      </c>
      <c r="BC22" s="20">
        <f t="shared" si="22"/>
        <v>0</v>
      </c>
      <c r="BD22" s="20">
        <f t="shared" si="22"/>
        <v>2435000</v>
      </c>
      <c r="BE22" s="20">
        <f t="shared" si="21"/>
        <v>0</v>
      </c>
      <c r="BF22" s="20">
        <f t="shared" si="21"/>
        <v>0</v>
      </c>
      <c r="BG22" s="20">
        <f t="shared" si="21"/>
        <v>0</v>
      </c>
      <c r="BH22" s="20">
        <f t="shared" si="21"/>
        <v>0</v>
      </c>
      <c r="BI22" s="20">
        <f t="shared" si="21"/>
        <v>0</v>
      </c>
      <c r="BJ22" s="20">
        <f t="shared" si="21"/>
        <v>0</v>
      </c>
      <c r="BK22" s="20">
        <f t="shared" si="21"/>
        <v>0</v>
      </c>
      <c r="BL22" s="20">
        <f t="shared" si="21"/>
        <v>0</v>
      </c>
      <c r="BM22" s="20">
        <f t="shared" si="21"/>
        <v>0</v>
      </c>
      <c r="BN22" s="20">
        <f t="shared" si="21"/>
        <v>0</v>
      </c>
      <c r="BO22" s="20">
        <f t="shared" si="21"/>
        <v>0</v>
      </c>
      <c r="BP22" s="20">
        <f t="shared" si="21"/>
        <v>0</v>
      </c>
      <c r="BQ22" s="20">
        <f t="shared" si="21"/>
        <v>0</v>
      </c>
      <c r="BR22" s="20">
        <f t="shared" si="21"/>
        <v>0</v>
      </c>
      <c r="BS22" s="20">
        <f t="shared" si="21"/>
        <v>8228245</v>
      </c>
      <c r="BT22" s="20">
        <f t="shared" si="21"/>
        <v>0</v>
      </c>
      <c r="BU22" s="20">
        <f t="shared" si="23"/>
        <v>0</v>
      </c>
      <c r="BV22" s="20">
        <f t="shared" si="23"/>
        <v>0</v>
      </c>
      <c r="BW22" s="21">
        <f t="shared" si="20"/>
        <v>0.80583147182712744</v>
      </c>
      <c r="BX22" s="20">
        <f t="shared" si="5"/>
        <v>81497724</v>
      </c>
      <c r="BY22" s="20"/>
      <c r="BZ22" s="20"/>
      <c r="CA22" s="20">
        <f>+'[2]AGOSTO 2018'!$H$2271+'[2]AGOSTO 2018'!$H$2278</f>
        <v>28699098</v>
      </c>
      <c r="CB22" s="20"/>
      <c r="CC22" s="20"/>
      <c r="CD22" s="20"/>
      <c r="CE22" s="20"/>
      <c r="CF22" s="20"/>
      <c r="CG22" s="20"/>
      <c r="CH22" s="20"/>
      <c r="CI22" s="20"/>
      <c r="CJ22" s="20"/>
      <c r="CK22" s="20"/>
      <c r="CL22" s="20"/>
      <c r="CM22" s="20"/>
      <c r="CN22" s="20"/>
      <c r="CO22" s="20"/>
      <c r="CP22" s="20">
        <f>+'[2]AGOSTO 2018'!$H$2250+'[2]AGOSTO 2018'!$H$2253+'[2]AGOSTO 2018'!$H$2256+'[2]AGOSTO 2018'!$H$2259+'[2]AGOSTO 2018'!$H$2261+'[2]AGOSTO 2018'!$H$2262+'[2]AGOSTO 2018'!$H$2264+'[2]AGOSTO 2018'!$H$2265+'[2]AGOSTO 2018'!$H$2266+'[2]AGOSTO 2018'!$H$2267+'[2]AGOSTO 2018'!$H$2268+'[2]AGOSTO 2018'!$H$2269+'[2]AGOSTO 2018'!$H$2274+'[2]AGOSTO 2018'!$H$2275+'[2]AGOSTO 2018'!$H$2276+'[2]AGOSTO 2018'!$H$2277</f>
        <v>52798626</v>
      </c>
      <c r="CQ22" s="20"/>
      <c r="CR22" s="20"/>
      <c r="CS22" s="20"/>
      <c r="CT22" s="21">
        <f t="shared" si="6"/>
        <v>0.19416852817287256</v>
      </c>
      <c r="CU22" s="20">
        <f t="shared" si="7"/>
        <v>19637224</v>
      </c>
      <c r="CV22" s="20">
        <f t="shared" si="24"/>
        <v>0</v>
      </c>
      <c r="CW22" s="20">
        <f t="shared" si="24"/>
        <v>0</v>
      </c>
      <c r="CX22" s="20">
        <f t="shared" si="24"/>
        <v>2435850</v>
      </c>
      <c r="CY22" s="20">
        <f t="shared" si="24"/>
        <v>0</v>
      </c>
      <c r="CZ22" s="20">
        <f t="shared" si="24"/>
        <v>0</v>
      </c>
      <c r="DA22" s="20">
        <f t="shared" si="24"/>
        <v>0</v>
      </c>
      <c r="DB22" s="20">
        <f t="shared" si="24"/>
        <v>0</v>
      </c>
      <c r="DC22" s="20">
        <f t="shared" si="24"/>
        <v>0</v>
      </c>
      <c r="DD22" s="20">
        <f t="shared" si="24"/>
        <v>0</v>
      </c>
      <c r="DE22" s="20">
        <f t="shared" si="24"/>
        <v>0</v>
      </c>
      <c r="DF22" s="20">
        <f t="shared" si="24"/>
        <v>0</v>
      </c>
      <c r="DG22" s="20">
        <f t="shared" si="24"/>
        <v>0</v>
      </c>
      <c r="DH22" s="20">
        <f t="shared" si="24"/>
        <v>0</v>
      </c>
      <c r="DI22" s="20">
        <f t="shared" si="24"/>
        <v>0</v>
      </c>
      <c r="DJ22" s="20">
        <f t="shared" si="24"/>
        <v>0</v>
      </c>
      <c r="DK22" s="20">
        <f t="shared" si="24"/>
        <v>0</v>
      </c>
      <c r="DL22" s="20">
        <f t="shared" si="25"/>
        <v>0</v>
      </c>
      <c r="DM22" s="20">
        <f t="shared" si="25"/>
        <v>17201374</v>
      </c>
      <c r="DN22" s="20">
        <f t="shared" si="25"/>
        <v>0</v>
      </c>
      <c r="DO22" s="20">
        <f t="shared" si="25"/>
        <v>0</v>
      </c>
      <c r="DP22" s="20">
        <f t="shared" si="25"/>
        <v>0</v>
      </c>
      <c r="DR22" s="25">
        <f t="shared" si="19"/>
        <v>101134948</v>
      </c>
      <c r="DS22" s="25">
        <f t="shared" si="12"/>
        <v>101134948</v>
      </c>
      <c r="DT22" s="25">
        <f t="shared" si="10"/>
        <v>101134948</v>
      </c>
      <c r="DV22" s="33"/>
    </row>
    <row r="23" spans="1:126" ht="27" customHeight="1" x14ac:dyDescent="0.25">
      <c r="A23" s="26"/>
      <c r="B23" s="31"/>
      <c r="C23" s="16" t="s">
        <v>92</v>
      </c>
      <c r="D23" s="17" t="s">
        <v>93</v>
      </c>
      <c r="E23" s="18">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7"/>
        <v>0.90978194729595629</v>
      </c>
      <c r="AD23" s="20">
        <f t="shared" si="1"/>
        <v>18969000</v>
      </c>
      <c r="AE23" s="20"/>
      <c r="AF23" s="20"/>
      <c r="AG23" s="20"/>
      <c r="AH23" s="20"/>
      <c r="AI23" s="20"/>
      <c r="AJ23" s="20"/>
      <c r="AK23" s="20"/>
      <c r="AL23" s="20"/>
      <c r="AM23" s="20"/>
      <c r="AN23" s="20"/>
      <c r="AO23" s="20"/>
      <c r="AP23" s="20"/>
      <c r="AQ23" s="20"/>
      <c r="AR23" s="20"/>
      <c r="AS23" s="20"/>
      <c r="AT23" s="20"/>
      <c r="AU23" s="20"/>
      <c r="AV23" s="20">
        <f>+'[3]OCTUBRE 2018'!$AA$2816</f>
        <v>18969000</v>
      </c>
      <c r="AW23" s="20"/>
      <c r="AX23" s="20"/>
      <c r="AY23" s="20"/>
      <c r="AZ23" s="21">
        <f t="shared" si="11"/>
        <v>9.0218052704043705E-2</v>
      </c>
      <c r="BA23" s="20">
        <f t="shared" si="2"/>
        <v>1881051</v>
      </c>
      <c r="BB23" s="20">
        <f t="shared" si="22"/>
        <v>0</v>
      </c>
      <c r="BC23" s="20">
        <f t="shared" si="22"/>
        <v>0</v>
      </c>
      <c r="BD23" s="20">
        <f t="shared" si="22"/>
        <v>850051</v>
      </c>
      <c r="BE23" s="20">
        <f t="shared" si="21"/>
        <v>0</v>
      </c>
      <c r="BF23" s="20">
        <f t="shared" si="21"/>
        <v>0</v>
      </c>
      <c r="BG23" s="20">
        <f t="shared" si="21"/>
        <v>0</v>
      </c>
      <c r="BH23" s="20">
        <f t="shared" si="21"/>
        <v>0</v>
      </c>
      <c r="BI23" s="20">
        <f t="shared" si="21"/>
        <v>0</v>
      </c>
      <c r="BJ23" s="20">
        <f t="shared" si="21"/>
        <v>0</v>
      </c>
      <c r="BK23" s="20">
        <f t="shared" si="21"/>
        <v>0</v>
      </c>
      <c r="BL23" s="20">
        <f t="shared" si="21"/>
        <v>0</v>
      </c>
      <c r="BM23" s="20">
        <f t="shared" si="21"/>
        <v>0</v>
      </c>
      <c r="BN23" s="20">
        <f t="shared" si="21"/>
        <v>0</v>
      </c>
      <c r="BO23" s="20">
        <f t="shared" si="21"/>
        <v>0</v>
      </c>
      <c r="BP23" s="20">
        <f t="shared" si="21"/>
        <v>0</v>
      </c>
      <c r="BQ23" s="20">
        <f t="shared" si="21"/>
        <v>0</v>
      </c>
      <c r="BR23" s="20">
        <f t="shared" si="21"/>
        <v>0</v>
      </c>
      <c r="BS23" s="20">
        <f t="shared" si="21"/>
        <v>1031000</v>
      </c>
      <c r="BT23" s="20">
        <f t="shared" si="21"/>
        <v>0</v>
      </c>
      <c r="BU23" s="20">
        <f t="shared" si="23"/>
        <v>0</v>
      </c>
      <c r="BV23" s="20">
        <f t="shared" si="23"/>
        <v>0</v>
      </c>
      <c r="BW23" s="21">
        <f t="shared" si="20"/>
        <v>0.61242056434298409</v>
      </c>
      <c r="BX23" s="20">
        <f t="shared" si="5"/>
        <v>12769000</v>
      </c>
      <c r="BY23" s="20"/>
      <c r="BZ23" s="20"/>
      <c r="CA23" s="20"/>
      <c r="CB23" s="20"/>
      <c r="CC23" s="20"/>
      <c r="CD23" s="20"/>
      <c r="CE23" s="20"/>
      <c r="CF23" s="20"/>
      <c r="CG23" s="20"/>
      <c r="CH23" s="20"/>
      <c r="CI23" s="20"/>
      <c r="CJ23" s="20"/>
      <c r="CK23" s="20"/>
      <c r="CL23" s="20"/>
      <c r="CM23" s="20"/>
      <c r="CN23" s="20"/>
      <c r="CO23" s="20"/>
      <c r="CP23" s="20">
        <f>+'[6]SEPTIEMBRE 2018'!$H$2458</f>
        <v>12769000</v>
      </c>
      <c r="CQ23" s="20"/>
      <c r="CR23" s="20"/>
      <c r="CS23" s="20"/>
      <c r="CT23" s="21">
        <f t="shared" si="6"/>
        <v>0.38757943565701591</v>
      </c>
      <c r="CU23" s="20">
        <f t="shared" si="7"/>
        <v>8081051</v>
      </c>
      <c r="CV23" s="20">
        <f t="shared" si="24"/>
        <v>0</v>
      </c>
      <c r="CW23" s="20">
        <f t="shared" si="24"/>
        <v>0</v>
      </c>
      <c r="CX23" s="20">
        <f t="shared" si="24"/>
        <v>850051</v>
      </c>
      <c r="CY23" s="20">
        <f t="shared" si="24"/>
        <v>0</v>
      </c>
      <c r="CZ23" s="20">
        <f t="shared" si="24"/>
        <v>0</v>
      </c>
      <c r="DA23" s="20">
        <f t="shared" si="24"/>
        <v>0</v>
      </c>
      <c r="DB23" s="20">
        <f t="shared" si="24"/>
        <v>0</v>
      </c>
      <c r="DC23" s="20">
        <f t="shared" si="24"/>
        <v>0</v>
      </c>
      <c r="DD23" s="20">
        <f t="shared" si="24"/>
        <v>0</v>
      </c>
      <c r="DE23" s="20">
        <f t="shared" si="24"/>
        <v>0</v>
      </c>
      <c r="DF23" s="20">
        <f t="shared" si="24"/>
        <v>0</v>
      </c>
      <c r="DG23" s="20">
        <f t="shared" si="24"/>
        <v>0</v>
      </c>
      <c r="DH23" s="20">
        <f t="shared" si="24"/>
        <v>0</v>
      </c>
      <c r="DI23" s="20">
        <f t="shared" si="24"/>
        <v>0</v>
      </c>
      <c r="DJ23" s="20">
        <f t="shared" si="24"/>
        <v>0</v>
      </c>
      <c r="DK23" s="20">
        <f t="shared" si="24"/>
        <v>0</v>
      </c>
      <c r="DL23" s="20">
        <f t="shared" si="25"/>
        <v>0</v>
      </c>
      <c r="DM23" s="20">
        <f t="shared" si="25"/>
        <v>7231000</v>
      </c>
      <c r="DN23" s="20">
        <f t="shared" si="25"/>
        <v>0</v>
      </c>
      <c r="DO23" s="20">
        <f t="shared" si="25"/>
        <v>0</v>
      </c>
      <c r="DP23" s="20">
        <f t="shared" si="25"/>
        <v>0</v>
      </c>
      <c r="DR23" s="25">
        <f t="shared" si="19"/>
        <v>20850051</v>
      </c>
      <c r="DS23" s="25">
        <f>+AD23+BA23</f>
        <v>20850051</v>
      </c>
      <c r="DT23" s="25">
        <f t="shared" si="10"/>
        <v>20850051</v>
      </c>
    </row>
    <row r="24" spans="1:126" ht="62.25" customHeight="1" x14ac:dyDescent="0.25">
      <c r="A24" s="26"/>
      <c r="B24" s="31"/>
      <c r="C24" s="16" t="s">
        <v>94</v>
      </c>
      <c r="D24" s="27" t="s">
        <v>95</v>
      </c>
      <c r="E24" s="18">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7"/>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1"/>
        <v>1</v>
      </c>
      <c r="BA24" s="20">
        <f t="shared" si="2"/>
        <v>4000000</v>
      </c>
      <c r="BB24" s="20">
        <f t="shared" si="22"/>
        <v>0</v>
      </c>
      <c r="BC24" s="20">
        <f t="shared" si="22"/>
        <v>0</v>
      </c>
      <c r="BD24" s="20">
        <f t="shared" si="22"/>
        <v>0</v>
      </c>
      <c r="BE24" s="20">
        <f t="shared" si="21"/>
        <v>0</v>
      </c>
      <c r="BF24" s="20">
        <f t="shared" si="21"/>
        <v>4000000</v>
      </c>
      <c r="BG24" s="20">
        <f t="shared" si="21"/>
        <v>0</v>
      </c>
      <c r="BH24" s="20">
        <f t="shared" si="21"/>
        <v>0</v>
      </c>
      <c r="BI24" s="20">
        <f t="shared" si="21"/>
        <v>0</v>
      </c>
      <c r="BJ24" s="20">
        <f t="shared" si="21"/>
        <v>0</v>
      </c>
      <c r="BK24" s="20">
        <f t="shared" si="21"/>
        <v>0</v>
      </c>
      <c r="BL24" s="20">
        <f t="shared" si="21"/>
        <v>0</v>
      </c>
      <c r="BM24" s="20">
        <f t="shared" si="21"/>
        <v>0</v>
      </c>
      <c r="BN24" s="20">
        <f t="shared" si="21"/>
        <v>0</v>
      </c>
      <c r="BO24" s="20">
        <f t="shared" si="21"/>
        <v>0</v>
      </c>
      <c r="BP24" s="20">
        <f t="shared" si="21"/>
        <v>0</v>
      </c>
      <c r="BQ24" s="20">
        <f t="shared" si="21"/>
        <v>0</v>
      </c>
      <c r="BR24" s="20">
        <f t="shared" si="21"/>
        <v>0</v>
      </c>
      <c r="BS24" s="20">
        <f t="shared" si="21"/>
        <v>0</v>
      </c>
      <c r="BT24" s="20">
        <f t="shared" si="21"/>
        <v>0</v>
      </c>
      <c r="BU24" s="20">
        <f t="shared" si="23"/>
        <v>0</v>
      </c>
      <c r="BV24" s="20">
        <f t="shared" si="23"/>
        <v>0</v>
      </c>
      <c r="BW24" s="21">
        <f t="shared" si="20"/>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4"/>
        <v>0</v>
      </c>
      <c r="CW24" s="20">
        <f t="shared" si="24"/>
        <v>0</v>
      </c>
      <c r="CX24" s="20">
        <f t="shared" si="24"/>
        <v>0</v>
      </c>
      <c r="CY24" s="20">
        <f t="shared" si="24"/>
        <v>0</v>
      </c>
      <c r="CZ24" s="20">
        <f t="shared" si="24"/>
        <v>4000000</v>
      </c>
      <c r="DA24" s="20">
        <f t="shared" si="24"/>
        <v>0</v>
      </c>
      <c r="DB24" s="20">
        <f t="shared" si="24"/>
        <v>0</v>
      </c>
      <c r="DC24" s="20">
        <f t="shared" si="24"/>
        <v>0</v>
      </c>
      <c r="DD24" s="20">
        <f t="shared" si="24"/>
        <v>0</v>
      </c>
      <c r="DE24" s="20">
        <f t="shared" si="24"/>
        <v>0</v>
      </c>
      <c r="DF24" s="20">
        <f t="shared" si="24"/>
        <v>0</v>
      </c>
      <c r="DG24" s="20">
        <f t="shared" si="24"/>
        <v>0</v>
      </c>
      <c r="DH24" s="20">
        <f t="shared" si="24"/>
        <v>0</v>
      </c>
      <c r="DI24" s="20">
        <f t="shared" si="24"/>
        <v>0</v>
      </c>
      <c r="DJ24" s="20">
        <f t="shared" si="24"/>
        <v>0</v>
      </c>
      <c r="DK24" s="20">
        <f t="shared" si="24"/>
        <v>0</v>
      </c>
      <c r="DL24" s="20">
        <f t="shared" si="25"/>
        <v>0</v>
      </c>
      <c r="DM24" s="20">
        <f t="shared" si="25"/>
        <v>0</v>
      </c>
      <c r="DN24" s="20">
        <f t="shared" si="25"/>
        <v>0</v>
      </c>
      <c r="DO24" s="20">
        <f t="shared" si="25"/>
        <v>0</v>
      </c>
      <c r="DP24" s="20">
        <f t="shared" si="25"/>
        <v>0</v>
      </c>
      <c r="DR24" s="25">
        <f t="shared" si="19"/>
        <v>4000000</v>
      </c>
      <c r="DS24" s="25">
        <f t="shared" ref="DS24:DS27" si="26">+AD24+BA24</f>
        <v>4000000</v>
      </c>
      <c r="DT24" s="25">
        <f t="shared" si="10"/>
        <v>4000000</v>
      </c>
    </row>
    <row r="25" spans="1:126" ht="92.25" customHeight="1" x14ac:dyDescent="0.25">
      <c r="A25" s="26"/>
      <c r="B25" s="31"/>
      <c r="C25" s="16" t="s">
        <v>96</v>
      </c>
      <c r="D25" s="27" t="s">
        <v>97</v>
      </c>
      <c r="E25" s="18">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7"/>
        <v>0.80237000000000003</v>
      </c>
      <c r="AD25" s="20">
        <f t="shared" si="1"/>
        <v>7221330</v>
      </c>
      <c r="AE25" s="20"/>
      <c r="AF25" s="20">
        <f>+'[7]MAYO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1"/>
        <v>0.19762999999999997</v>
      </c>
      <c r="BA25" s="20">
        <f t="shared" si="2"/>
        <v>1778670</v>
      </c>
      <c r="BB25" s="20">
        <f t="shared" si="22"/>
        <v>0</v>
      </c>
      <c r="BC25" s="20">
        <f t="shared" si="22"/>
        <v>1778670</v>
      </c>
      <c r="BD25" s="20">
        <f t="shared" si="22"/>
        <v>0</v>
      </c>
      <c r="BE25" s="20">
        <f t="shared" si="21"/>
        <v>0</v>
      </c>
      <c r="BF25" s="20">
        <f t="shared" si="21"/>
        <v>0</v>
      </c>
      <c r="BG25" s="20">
        <f t="shared" si="21"/>
        <v>0</v>
      </c>
      <c r="BH25" s="20">
        <f t="shared" si="21"/>
        <v>0</v>
      </c>
      <c r="BI25" s="20">
        <f t="shared" si="21"/>
        <v>0</v>
      </c>
      <c r="BJ25" s="20">
        <f t="shared" si="21"/>
        <v>0</v>
      </c>
      <c r="BK25" s="20">
        <f t="shared" si="21"/>
        <v>0</v>
      </c>
      <c r="BL25" s="20">
        <f t="shared" si="21"/>
        <v>0</v>
      </c>
      <c r="BM25" s="20">
        <f t="shared" si="21"/>
        <v>0</v>
      </c>
      <c r="BN25" s="20">
        <f t="shared" si="21"/>
        <v>0</v>
      </c>
      <c r="BO25" s="20">
        <f t="shared" si="21"/>
        <v>0</v>
      </c>
      <c r="BP25" s="20">
        <f t="shared" si="21"/>
        <v>0</v>
      </c>
      <c r="BQ25" s="20">
        <f t="shared" si="21"/>
        <v>0</v>
      </c>
      <c r="BR25" s="20">
        <f t="shared" si="21"/>
        <v>0</v>
      </c>
      <c r="BS25" s="20">
        <f t="shared" si="21"/>
        <v>0</v>
      </c>
      <c r="BT25" s="20">
        <f t="shared" si="21"/>
        <v>0</v>
      </c>
      <c r="BU25" s="20">
        <f t="shared" si="23"/>
        <v>0</v>
      </c>
      <c r="BV25" s="20">
        <f t="shared" si="23"/>
        <v>0</v>
      </c>
      <c r="BW25" s="21">
        <f t="shared" si="20"/>
        <v>0.80237000000000003</v>
      </c>
      <c r="BX25" s="20">
        <f t="shared" si="5"/>
        <v>7221330</v>
      </c>
      <c r="BY25" s="20"/>
      <c r="BZ25" s="20">
        <f>+'[7]MAYO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4"/>
        <v>0</v>
      </c>
      <c r="CW25" s="20">
        <f t="shared" si="24"/>
        <v>1778670</v>
      </c>
      <c r="CX25" s="20">
        <f>J25-CA25</f>
        <v>0</v>
      </c>
      <c r="CY25" s="20">
        <f t="shared" si="24"/>
        <v>0</v>
      </c>
      <c r="CZ25" s="20">
        <f t="shared" si="24"/>
        <v>0</v>
      </c>
      <c r="DA25" s="20">
        <f t="shared" si="24"/>
        <v>0</v>
      </c>
      <c r="DB25" s="20">
        <f t="shared" si="24"/>
        <v>0</v>
      </c>
      <c r="DC25" s="20">
        <f t="shared" si="24"/>
        <v>0</v>
      </c>
      <c r="DD25" s="20">
        <f t="shared" si="24"/>
        <v>0</v>
      </c>
      <c r="DE25" s="20">
        <f t="shared" si="24"/>
        <v>0</v>
      </c>
      <c r="DF25" s="20">
        <f t="shared" si="24"/>
        <v>0</v>
      </c>
      <c r="DG25" s="20">
        <f t="shared" si="24"/>
        <v>0</v>
      </c>
      <c r="DH25" s="20">
        <f t="shared" si="24"/>
        <v>0</v>
      </c>
      <c r="DI25" s="20">
        <f t="shared" si="24"/>
        <v>0</v>
      </c>
      <c r="DJ25" s="20">
        <f t="shared" si="24"/>
        <v>0</v>
      </c>
      <c r="DK25" s="20">
        <f t="shared" si="24"/>
        <v>0</v>
      </c>
      <c r="DL25" s="20">
        <f t="shared" si="25"/>
        <v>0</v>
      </c>
      <c r="DM25" s="20">
        <f t="shared" si="25"/>
        <v>0</v>
      </c>
      <c r="DN25" s="20">
        <f t="shared" si="25"/>
        <v>0</v>
      </c>
      <c r="DO25" s="20">
        <f t="shared" si="25"/>
        <v>0</v>
      </c>
      <c r="DP25" s="20">
        <f t="shared" si="25"/>
        <v>0</v>
      </c>
      <c r="DR25" s="25">
        <f t="shared" si="19"/>
        <v>9000000</v>
      </c>
      <c r="DS25" s="25">
        <f t="shared" si="26"/>
        <v>9000000</v>
      </c>
      <c r="DT25" s="25">
        <f t="shared" si="10"/>
        <v>9000000</v>
      </c>
    </row>
    <row r="26" spans="1:126" ht="60" customHeight="1" x14ac:dyDescent="0.25">
      <c r="A26" s="26"/>
      <c r="B26" s="31"/>
      <c r="C26" s="16" t="s">
        <v>98</v>
      </c>
      <c r="D26" s="27" t="s">
        <v>99</v>
      </c>
      <c r="E26" s="18">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7"/>
        <v>1</v>
      </c>
      <c r="AD26" s="20">
        <f t="shared" si="1"/>
        <v>10000000</v>
      </c>
      <c r="AE26" s="20"/>
      <c r="AF26" s="20">
        <f>+'[5]JUNIO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1"/>
        <v>0</v>
      </c>
      <c r="BA26" s="20">
        <f>SUM(BB26:BV26)</f>
        <v>0</v>
      </c>
      <c r="BB26" s="20">
        <f t="shared" si="22"/>
        <v>0</v>
      </c>
      <c r="BC26" s="20">
        <f t="shared" si="22"/>
        <v>0</v>
      </c>
      <c r="BD26" s="20">
        <f t="shared" si="22"/>
        <v>0</v>
      </c>
      <c r="BE26" s="20">
        <f t="shared" si="21"/>
        <v>0</v>
      </c>
      <c r="BF26" s="20">
        <f t="shared" si="21"/>
        <v>0</v>
      </c>
      <c r="BG26" s="20">
        <f t="shared" si="21"/>
        <v>0</v>
      </c>
      <c r="BH26" s="20">
        <f t="shared" si="21"/>
        <v>0</v>
      </c>
      <c r="BI26" s="20">
        <f t="shared" si="21"/>
        <v>0</v>
      </c>
      <c r="BJ26" s="20">
        <f t="shared" si="21"/>
        <v>0</v>
      </c>
      <c r="BK26" s="20">
        <f t="shared" si="21"/>
        <v>0</v>
      </c>
      <c r="BL26" s="20">
        <f t="shared" si="21"/>
        <v>0</v>
      </c>
      <c r="BM26" s="20">
        <f t="shared" si="21"/>
        <v>0</v>
      </c>
      <c r="BN26" s="20">
        <f t="shared" si="21"/>
        <v>0</v>
      </c>
      <c r="BO26" s="20">
        <f t="shared" si="21"/>
        <v>0</v>
      </c>
      <c r="BP26" s="20">
        <f t="shared" si="21"/>
        <v>0</v>
      </c>
      <c r="BQ26" s="20">
        <f t="shared" si="21"/>
        <v>0</v>
      </c>
      <c r="BR26" s="20">
        <f t="shared" si="21"/>
        <v>0</v>
      </c>
      <c r="BS26" s="20">
        <f t="shared" si="21"/>
        <v>0</v>
      </c>
      <c r="BT26" s="20">
        <f t="shared" si="21"/>
        <v>0</v>
      </c>
      <c r="BU26" s="20">
        <f t="shared" si="23"/>
        <v>0</v>
      </c>
      <c r="BV26" s="20">
        <f t="shared" si="23"/>
        <v>0</v>
      </c>
      <c r="BW26" s="21">
        <f t="shared" si="20"/>
        <v>0.95150179999999995</v>
      </c>
      <c r="BX26" s="20">
        <f t="shared" si="5"/>
        <v>9515018</v>
      </c>
      <c r="BY26" s="20"/>
      <c r="BZ26" s="20">
        <f>+'[4]JULIO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4"/>
        <v>0</v>
      </c>
      <c r="CW26" s="20">
        <f t="shared" si="24"/>
        <v>484982</v>
      </c>
      <c r="CX26" s="20">
        <f t="shared" si="24"/>
        <v>0</v>
      </c>
      <c r="CY26" s="20">
        <f t="shared" si="24"/>
        <v>0</v>
      </c>
      <c r="CZ26" s="20">
        <f t="shared" si="24"/>
        <v>0</v>
      </c>
      <c r="DA26" s="20">
        <f t="shared" si="24"/>
        <v>0</v>
      </c>
      <c r="DB26" s="20">
        <f t="shared" si="24"/>
        <v>0</v>
      </c>
      <c r="DC26" s="20">
        <f t="shared" si="24"/>
        <v>0</v>
      </c>
      <c r="DD26" s="20">
        <f t="shared" si="24"/>
        <v>0</v>
      </c>
      <c r="DE26" s="20">
        <f t="shared" si="24"/>
        <v>0</v>
      </c>
      <c r="DF26" s="20">
        <f t="shared" si="24"/>
        <v>0</v>
      </c>
      <c r="DG26" s="20">
        <f t="shared" si="24"/>
        <v>0</v>
      </c>
      <c r="DH26" s="20">
        <f t="shared" si="24"/>
        <v>0</v>
      </c>
      <c r="DI26" s="20">
        <f t="shared" si="24"/>
        <v>0</v>
      </c>
      <c r="DJ26" s="20">
        <f t="shared" si="24"/>
        <v>0</v>
      </c>
      <c r="DK26" s="20">
        <f t="shared" si="24"/>
        <v>0</v>
      </c>
      <c r="DL26" s="20">
        <f t="shared" si="25"/>
        <v>0</v>
      </c>
      <c r="DM26" s="20">
        <f t="shared" si="25"/>
        <v>0</v>
      </c>
      <c r="DN26" s="20">
        <f t="shared" si="25"/>
        <v>0</v>
      </c>
      <c r="DO26" s="20">
        <f t="shared" si="25"/>
        <v>0</v>
      </c>
      <c r="DP26" s="20">
        <f t="shared" si="25"/>
        <v>0</v>
      </c>
      <c r="DR26" s="25">
        <f t="shared" si="19"/>
        <v>10000000</v>
      </c>
      <c r="DS26" s="25">
        <f t="shared" si="26"/>
        <v>10000000</v>
      </c>
      <c r="DT26" s="25">
        <f t="shared" si="10"/>
        <v>10000000</v>
      </c>
    </row>
    <row r="27" spans="1:126" ht="53.25" customHeight="1" x14ac:dyDescent="0.25">
      <c r="A27" s="26"/>
      <c r="B27" s="31"/>
      <c r="C27" s="16" t="s">
        <v>100</v>
      </c>
      <c r="D27" s="17" t="s">
        <v>101</v>
      </c>
      <c r="E27" s="18">
        <v>510</v>
      </c>
      <c r="F27" s="19" t="s">
        <v>54</v>
      </c>
      <c r="G27" s="20">
        <f t="shared" si="0"/>
        <v>11151000</v>
      </c>
      <c r="H27" s="20"/>
      <c r="I27" s="20">
        <f>20000000-8849000</f>
        <v>11151000</v>
      </c>
      <c r="J27" s="20"/>
      <c r="K27" s="20"/>
      <c r="L27" s="20"/>
      <c r="M27" s="20"/>
      <c r="N27" s="20"/>
      <c r="O27" s="20"/>
      <c r="P27" s="20"/>
      <c r="Q27" s="20"/>
      <c r="R27" s="20"/>
      <c r="S27" s="20"/>
      <c r="T27" s="20"/>
      <c r="U27" s="20"/>
      <c r="V27" s="20"/>
      <c r="W27" s="20"/>
      <c r="X27" s="20"/>
      <c r="Y27" s="20"/>
      <c r="Z27" s="20"/>
      <c r="AA27" s="20"/>
      <c r="AB27" s="20"/>
      <c r="AC27" s="21">
        <f t="shared" si="17"/>
        <v>1</v>
      </c>
      <c r="AD27" s="20">
        <f t="shared" si="1"/>
        <v>11151000</v>
      </c>
      <c r="AE27" s="20"/>
      <c r="AF27" s="20">
        <f>+'[4]JULIO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1"/>
        <v>0</v>
      </c>
      <c r="BA27" s="20">
        <f t="shared" si="2"/>
        <v>0</v>
      </c>
      <c r="BB27" s="20">
        <f t="shared" si="22"/>
        <v>0</v>
      </c>
      <c r="BC27" s="20">
        <f t="shared" si="22"/>
        <v>0</v>
      </c>
      <c r="BD27" s="20">
        <f t="shared" si="22"/>
        <v>0</v>
      </c>
      <c r="BE27" s="20">
        <f t="shared" si="21"/>
        <v>0</v>
      </c>
      <c r="BF27" s="20">
        <f t="shared" si="21"/>
        <v>0</v>
      </c>
      <c r="BG27" s="20">
        <f t="shared" si="21"/>
        <v>0</v>
      </c>
      <c r="BH27" s="20">
        <f t="shared" si="21"/>
        <v>0</v>
      </c>
      <c r="BI27" s="20">
        <f t="shared" si="21"/>
        <v>0</v>
      </c>
      <c r="BJ27" s="20">
        <f t="shared" si="21"/>
        <v>0</v>
      </c>
      <c r="BK27" s="20">
        <f t="shared" si="21"/>
        <v>0</v>
      </c>
      <c r="BL27" s="20">
        <f t="shared" si="21"/>
        <v>0</v>
      </c>
      <c r="BM27" s="20">
        <f t="shared" si="21"/>
        <v>0</v>
      </c>
      <c r="BN27" s="20">
        <f t="shared" si="21"/>
        <v>0</v>
      </c>
      <c r="BO27" s="20">
        <f t="shared" si="21"/>
        <v>0</v>
      </c>
      <c r="BP27" s="20">
        <f t="shared" si="21"/>
        <v>0</v>
      </c>
      <c r="BQ27" s="20">
        <f t="shared" si="21"/>
        <v>0</v>
      </c>
      <c r="BR27" s="20">
        <f t="shared" si="21"/>
        <v>0</v>
      </c>
      <c r="BS27" s="20">
        <f t="shared" si="21"/>
        <v>0</v>
      </c>
      <c r="BT27" s="20">
        <f t="shared" si="21"/>
        <v>0</v>
      </c>
      <c r="BU27" s="20">
        <f t="shared" si="23"/>
        <v>0</v>
      </c>
      <c r="BV27" s="20">
        <f t="shared" si="23"/>
        <v>0</v>
      </c>
      <c r="BW27" s="21">
        <f t="shared" si="20"/>
        <v>0.99998125728634202</v>
      </c>
      <c r="BX27" s="20">
        <f t="shared" si="5"/>
        <v>11150791</v>
      </c>
      <c r="BY27" s="20"/>
      <c r="BZ27" s="20">
        <f>+'[4]JULIO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1.874271365798208E-5</v>
      </c>
      <c r="CU27" s="20">
        <f t="shared" si="7"/>
        <v>209</v>
      </c>
      <c r="CV27" s="20">
        <f t="shared" si="24"/>
        <v>0</v>
      </c>
      <c r="CW27" s="20">
        <f t="shared" si="24"/>
        <v>209</v>
      </c>
      <c r="CX27" s="20">
        <f t="shared" si="24"/>
        <v>0</v>
      </c>
      <c r="CY27" s="20">
        <f t="shared" si="24"/>
        <v>0</v>
      </c>
      <c r="CZ27" s="20">
        <f t="shared" si="24"/>
        <v>0</v>
      </c>
      <c r="DA27" s="20">
        <f t="shared" si="24"/>
        <v>0</v>
      </c>
      <c r="DB27" s="20">
        <f t="shared" si="24"/>
        <v>0</v>
      </c>
      <c r="DC27" s="20">
        <f t="shared" si="24"/>
        <v>0</v>
      </c>
      <c r="DD27" s="20">
        <f t="shared" si="24"/>
        <v>0</v>
      </c>
      <c r="DE27" s="20">
        <f t="shared" si="24"/>
        <v>0</v>
      </c>
      <c r="DF27" s="20">
        <f t="shared" si="24"/>
        <v>0</v>
      </c>
      <c r="DG27" s="20">
        <f t="shared" si="24"/>
        <v>0</v>
      </c>
      <c r="DH27" s="20">
        <f t="shared" si="24"/>
        <v>0</v>
      </c>
      <c r="DI27" s="20">
        <f t="shared" si="24"/>
        <v>0</v>
      </c>
      <c r="DJ27" s="20">
        <f t="shared" si="24"/>
        <v>0</v>
      </c>
      <c r="DK27" s="20">
        <f t="shared" si="24"/>
        <v>0</v>
      </c>
      <c r="DL27" s="20">
        <f t="shared" si="25"/>
        <v>0</v>
      </c>
      <c r="DM27" s="20">
        <f t="shared" si="25"/>
        <v>0</v>
      </c>
      <c r="DN27" s="20">
        <f t="shared" si="25"/>
        <v>0</v>
      </c>
      <c r="DO27" s="20">
        <f t="shared" si="25"/>
        <v>0</v>
      </c>
      <c r="DP27" s="20">
        <f t="shared" si="25"/>
        <v>0</v>
      </c>
      <c r="DR27" s="25">
        <f t="shared" si="19"/>
        <v>11151000</v>
      </c>
      <c r="DS27" s="25">
        <f t="shared" si="26"/>
        <v>11151000</v>
      </c>
      <c r="DT27" s="25">
        <f t="shared" si="10"/>
        <v>11151000</v>
      </c>
    </row>
    <row r="28" spans="1:126" ht="38.25" customHeight="1" x14ac:dyDescent="0.25">
      <c r="A28" s="26"/>
      <c r="B28" s="34" t="s">
        <v>102</v>
      </c>
      <c r="C28" s="28" t="s">
        <v>103</v>
      </c>
      <c r="D28" s="27" t="s">
        <v>104</v>
      </c>
      <c r="E28" s="18">
        <v>510</v>
      </c>
      <c r="F28" s="19" t="s">
        <v>105</v>
      </c>
      <c r="G28" s="20">
        <f t="shared" si="0"/>
        <v>120416667</v>
      </c>
      <c r="H28" s="20"/>
      <c r="I28" s="20">
        <v>100000000</v>
      </c>
      <c r="J28" s="20"/>
      <c r="K28" s="20"/>
      <c r="L28" s="20"/>
      <c r="M28" s="20"/>
      <c r="N28" s="20"/>
      <c r="O28" s="20"/>
      <c r="P28" s="20"/>
      <c r="Q28" s="20"/>
      <c r="R28" s="20"/>
      <c r="S28" s="20"/>
      <c r="T28" s="20"/>
      <c r="U28" s="20"/>
      <c r="V28" s="20"/>
      <c r="W28" s="20"/>
      <c r="X28" s="20"/>
      <c r="Y28" s="20"/>
      <c r="Z28" s="20"/>
      <c r="AA28" s="20"/>
      <c r="AB28" s="20">
        <f>1500000+13916667+5000000</f>
        <v>20416667</v>
      </c>
      <c r="AC28" s="21">
        <f>+AD28/G28</f>
        <v>0.94376733579579974</v>
      </c>
      <c r="AD28" s="20">
        <f t="shared" si="1"/>
        <v>113645317</v>
      </c>
      <c r="AE28" s="20"/>
      <c r="AF28" s="20">
        <f>+'[4]JULIO 2018'!$K$2037</f>
        <v>99728650</v>
      </c>
      <c r="AG28" s="20"/>
      <c r="AH28" s="20"/>
      <c r="AI28" s="20"/>
      <c r="AJ28" s="20"/>
      <c r="AK28" s="20"/>
      <c r="AL28" s="20"/>
      <c r="AM28" s="20"/>
      <c r="AN28" s="20"/>
      <c r="AO28" s="20"/>
      <c r="AP28" s="20"/>
      <c r="AQ28" s="20"/>
      <c r="AR28" s="20"/>
      <c r="AS28" s="20"/>
      <c r="AT28" s="20"/>
      <c r="AU28" s="20"/>
      <c r="AV28" s="20"/>
      <c r="AW28" s="20"/>
      <c r="AX28" s="20"/>
      <c r="AY28" s="20">
        <f>+'[5]JUNIO 2018'!$AF$1779</f>
        <v>13916667</v>
      </c>
      <c r="AZ28" s="21">
        <f>1-AC28</f>
        <v>5.6232664204200256E-2</v>
      </c>
      <c r="BA28" s="20">
        <f t="shared" si="2"/>
        <v>6771350</v>
      </c>
      <c r="BB28" s="20">
        <f t="shared" si="22"/>
        <v>0</v>
      </c>
      <c r="BC28" s="20">
        <f t="shared" si="22"/>
        <v>271350</v>
      </c>
      <c r="BD28" s="20">
        <f t="shared" si="22"/>
        <v>0</v>
      </c>
      <c r="BE28" s="20">
        <f t="shared" si="21"/>
        <v>0</v>
      </c>
      <c r="BF28" s="20">
        <f t="shared" si="21"/>
        <v>0</v>
      </c>
      <c r="BG28" s="20">
        <f t="shared" si="21"/>
        <v>0</v>
      </c>
      <c r="BH28" s="20">
        <f t="shared" si="21"/>
        <v>0</v>
      </c>
      <c r="BI28" s="20">
        <f t="shared" si="21"/>
        <v>0</v>
      </c>
      <c r="BJ28" s="20">
        <f t="shared" si="21"/>
        <v>0</v>
      </c>
      <c r="BK28" s="20">
        <f t="shared" si="21"/>
        <v>0</v>
      </c>
      <c r="BL28" s="20">
        <f t="shared" si="21"/>
        <v>0</v>
      </c>
      <c r="BM28" s="20">
        <f t="shared" si="21"/>
        <v>0</v>
      </c>
      <c r="BN28" s="20">
        <f t="shared" si="21"/>
        <v>0</v>
      </c>
      <c r="BO28" s="20">
        <f t="shared" si="21"/>
        <v>0</v>
      </c>
      <c r="BP28" s="20">
        <f t="shared" si="21"/>
        <v>0</v>
      </c>
      <c r="BQ28" s="20">
        <f t="shared" si="21"/>
        <v>0</v>
      </c>
      <c r="BR28" s="20">
        <f t="shared" si="21"/>
        <v>0</v>
      </c>
      <c r="BS28" s="20">
        <f t="shared" si="21"/>
        <v>0</v>
      </c>
      <c r="BT28" s="20">
        <f t="shared" si="21"/>
        <v>0</v>
      </c>
      <c r="BU28" s="20">
        <f t="shared" si="23"/>
        <v>0</v>
      </c>
      <c r="BV28" s="20">
        <f t="shared" si="23"/>
        <v>6500000</v>
      </c>
      <c r="BW28" s="21">
        <f>+BX28/G28</f>
        <v>0.91629867981647428</v>
      </c>
      <c r="BX28" s="20">
        <f t="shared" si="5"/>
        <v>110337633</v>
      </c>
      <c r="BY28" s="20"/>
      <c r="BZ28" s="20">
        <f>+'[4]JULIO 2018'!$H$2038+'[4]JULIO 2018'!$H$2045+'[4]JULIO 2018'!$H$2049</f>
        <v>98587633</v>
      </c>
      <c r="CA28" s="20"/>
      <c r="CB28" s="20"/>
      <c r="CC28" s="20"/>
      <c r="CD28" s="20"/>
      <c r="CE28" s="20"/>
      <c r="CF28" s="20"/>
      <c r="CG28" s="20"/>
      <c r="CH28" s="20"/>
      <c r="CI28" s="20"/>
      <c r="CJ28" s="20"/>
      <c r="CK28" s="20"/>
      <c r="CL28" s="20"/>
      <c r="CM28" s="20"/>
      <c r="CN28" s="20"/>
      <c r="CO28" s="20"/>
      <c r="CP28" s="20"/>
      <c r="CQ28" s="20"/>
      <c r="CR28" s="20"/>
      <c r="CS28" s="20">
        <f>+'[4]JULIO 2018'!$H$2052</f>
        <v>11750000</v>
      </c>
      <c r="CT28" s="21">
        <f t="shared" si="6"/>
        <v>8.3701320183525718E-2</v>
      </c>
      <c r="CU28" s="20">
        <f t="shared" si="7"/>
        <v>10079034</v>
      </c>
      <c r="CV28" s="20">
        <f t="shared" si="24"/>
        <v>0</v>
      </c>
      <c r="CW28" s="20">
        <f t="shared" si="24"/>
        <v>1412367</v>
      </c>
      <c r="CX28" s="20">
        <f>J28-CA28</f>
        <v>0</v>
      </c>
      <c r="CY28" s="20">
        <f t="shared" si="24"/>
        <v>0</v>
      </c>
      <c r="CZ28" s="20">
        <f t="shared" si="24"/>
        <v>0</v>
      </c>
      <c r="DA28" s="20">
        <f t="shared" si="24"/>
        <v>0</v>
      </c>
      <c r="DB28" s="20">
        <f t="shared" si="24"/>
        <v>0</v>
      </c>
      <c r="DC28" s="20">
        <f t="shared" si="24"/>
        <v>0</v>
      </c>
      <c r="DD28" s="20">
        <f t="shared" si="24"/>
        <v>0</v>
      </c>
      <c r="DE28" s="20">
        <f t="shared" si="24"/>
        <v>0</v>
      </c>
      <c r="DF28" s="20">
        <f t="shared" si="24"/>
        <v>0</v>
      </c>
      <c r="DG28" s="20">
        <f t="shared" si="24"/>
        <v>0</v>
      </c>
      <c r="DH28" s="20">
        <f t="shared" si="24"/>
        <v>0</v>
      </c>
      <c r="DI28" s="20">
        <f t="shared" si="24"/>
        <v>0</v>
      </c>
      <c r="DJ28" s="20">
        <f t="shared" si="24"/>
        <v>0</v>
      </c>
      <c r="DK28" s="20">
        <f t="shared" si="24"/>
        <v>0</v>
      </c>
      <c r="DL28" s="20">
        <f t="shared" si="25"/>
        <v>0</v>
      </c>
      <c r="DM28" s="20">
        <f t="shared" si="25"/>
        <v>0</v>
      </c>
      <c r="DN28" s="20">
        <f t="shared" si="25"/>
        <v>0</v>
      </c>
      <c r="DO28" s="20">
        <f t="shared" si="25"/>
        <v>0</v>
      </c>
      <c r="DP28" s="20">
        <f t="shared" si="25"/>
        <v>8666667</v>
      </c>
      <c r="DR28" s="25">
        <f>+G28</f>
        <v>120416667</v>
      </c>
      <c r="DS28" s="25">
        <f>+AD28+BA28</f>
        <v>120416667</v>
      </c>
      <c r="DT28" s="25">
        <f t="shared" si="10"/>
        <v>120416667</v>
      </c>
    </row>
    <row r="29" spans="1:126" ht="63" customHeight="1" x14ac:dyDescent="0.25">
      <c r="A29" s="26"/>
      <c r="B29" s="217" t="s">
        <v>106</v>
      </c>
      <c r="C29" s="28" t="s">
        <v>107</v>
      </c>
      <c r="D29" s="27" t="s">
        <v>108</v>
      </c>
      <c r="E29" s="18">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1</v>
      </c>
      <c r="AD29" s="20">
        <f t="shared" si="1"/>
        <v>2000000</v>
      </c>
      <c r="AE29" s="20"/>
      <c r="AF29" s="20"/>
      <c r="AG29" s="20"/>
      <c r="AH29" s="20"/>
      <c r="AI29" s="20">
        <f>+'[3]OCTUBRE 2018'!$N$2891</f>
        <v>2000000</v>
      </c>
      <c r="AJ29" s="20"/>
      <c r="AK29" s="20"/>
      <c r="AL29" s="20"/>
      <c r="AM29" s="20"/>
      <c r="AN29" s="20"/>
      <c r="AO29" s="20"/>
      <c r="AP29" s="20"/>
      <c r="AQ29" s="20"/>
      <c r="AR29" s="20"/>
      <c r="AS29" s="20"/>
      <c r="AT29" s="20"/>
      <c r="AU29" s="20"/>
      <c r="AV29" s="20"/>
      <c r="AW29" s="20"/>
      <c r="AX29" s="20"/>
      <c r="AY29" s="20"/>
      <c r="AZ29" s="21">
        <f t="shared" si="11"/>
        <v>0</v>
      </c>
      <c r="BA29" s="20">
        <f t="shared" si="2"/>
        <v>0</v>
      </c>
      <c r="BB29" s="20">
        <f t="shared" si="22"/>
        <v>0</v>
      </c>
      <c r="BC29" s="20">
        <f t="shared" si="22"/>
        <v>0</v>
      </c>
      <c r="BD29" s="20">
        <f t="shared" si="22"/>
        <v>0</v>
      </c>
      <c r="BE29" s="20">
        <f t="shared" si="21"/>
        <v>0</v>
      </c>
      <c r="BF29" s="20">
        <f t="shared" si="21"/>
        <v>0</v>
      </c>
      <c r="BG29" s="20">
        <f t="shared" si="21"/>
        <v>0</v>
      </c>
      <c r="BH29" s="20">
        <f t="shared" si="21"/>
        <v>0</v>
      </c>
      <c r="BI29" s="20">
        <f t="shared" si="21"/>
        <v>0</v>
      </c>
      <c r="BJ29" s="20">
        <f t="shared" si="21"/>
        <v>0</v>
      </c>
      <c r="BK29" s="20">
        <f t="shared" si="21"/>
        <v>0</v>
      </c>
      <c r="BL29" s="20">
        <f t="shared" si="21"/>
        <v>0</v>
      </c>
      <c r="BM29" s="20">
        <f t="shared" si="21"/>
        <v>0</v>
      </c>
      <c r="BN29" s="20">
        <f t="shared" si="21"/>
        <v>0</v>
      </c>
      <c r="BO29" s="20">
        <f t="shared" si="21"/>
        <v>0</v>
      </c>
      <c r="BP29" s="20">
        <f t="shared" si="21"/>
        <v>0</v>
      </c>
      <c r="BQ29" s="20">
        <f t="shared" si="21"/>
        <v>0</v>
      </c>
      <c r="BR29" s="20">
        <f t="shared" si="21"/>
        <v>0</v>
      </c>
      <c r="BS29" s="20">
        <f t="shared" si="21"/>
        <v>0</v>
      </c>
      <c r="BT29" s="20">
        <f t="shared" si="21"/>
        <v>0</v>
      </c>
      <c r="BU29" s="20">
        <f t="shared" si="23"/>
        <v>0</v>
      </c>
      <c r="BV29" s="20">
        <f t="shared" si="23"/>
        <v>0</v>
      </c>
      <c r="BW29" s="21">
        <f t="shared" ref="BW29:BW60" si="27">+BX29/G29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4"/>
        <v>0</v>
      </c>
      <c r="CW29" s="20">
        <f t="shared" si="24"/>
        <v>0</v>
      </c>
      <c r="CX29" s="20">
        <f t="shared" si="24"/>
        <v>0</v>
      </c>
      <c r="CY29" s="20">
        <f t="shared" si="24"/>
        <v>0</v>
      </c>
      <c r="CZ29" s="20">
        <f t="shared" si="24"/>
        <v>2000000</v>
      </c>
      <c r="DA29" s="20">
        <f t="shared" si="24"/>
        <v>0</v>
      </c>
      <c r="DB29" s="20">
        <f t="shared" si="24"/>
        <v>0</v>
      </c>
      <c r="DC29" s="20">
        <f t="shared" si="24"/>
        <v>0</v>
      </c>
      <c r="DD29" s="20">
        <f t="shared" si="24"/>
        <v>0</v>
      </c>
      <c r="DE29" s="20">
        <f t="shared" si="24"/>
        <v>0</v>
      </c>
      <c r="DF29" s="20">
        <f t="shared" si="24"/>
        <v>0</v>
      </c>
      <c r="DG29" s="20">
        <f t="shared" si="24"/>
        <v>0</v>
      </c>
      <c r="DH29" s="20">
        <f t="shared" si="24"/>
        <v>0</v>
      </c>
      <c r="DI29" s="20">
        <f t="shared" si="24"/>
        <v>0</v>
      </c>
      <c r="DJ29" s="20">
        <f t="shared" si="24"/>
        <v>0</v>
      </c>
      <c r="DK29" s="20">
        <f t="shared" si="24"/>
        <v>0</v>
      </c>
      <c r="DL29" s="20">
        <f t="shared" si="25"/>
        <v>0</v>
      </c>
      <c r="DM29" s="20">
        <f t="shared" si="25"/>
        <v>0</v>
      </c>
      <c r="DN29" s="20">
        <f t="shared" si="25"/>
        <v>0</v>
      </c>
      <c r="DO29" s="20">
        <f t="shared" si="25"/>
        <v>0</v>
      </c>
      <c r="DP29" s="20">
        <f t="shared" si="25"/>
        <v>0</v>
      </c>
      <c r="DR29" s="25">
        <f>+G29</f>
        <v>2000000</v>
      </c>
      <c r="DS29" s="25">
        <f t="shared" ref="DS29:DS30" si="28">+AD29+BA29</f>
        <v>2000000</v>
      </c>
      <c r="DT29" s="25">
        <f t="shared" si="10"/>
        <v>2000000</v>
      </c>
      <c r="DU29" s="25"/>
    </row>
    <row r="30" spans="1:126" ht="48" customHeight="1" x14ac:dyDescent="0.25">
      <c r="A30" s="26"/>
      <c r="B30" s="217"/>
      <c r="C30" s="28" t="s">
        <v>109</v>
      </c>
      <c r="D30" s="27" t="s">
        <v>110</v>
      </c>
      <c r="E30" s="18">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1"/>
        <v>1</v>
      </c>
      <c r="BA30" s="20">
        <f t="shared" si="2"/>
        <v>2000000</v>
      </c>
      <c r="BB30" s="20">
        <f t="shared" si="22"/>
        <v>0</v>
      </c>
      <c r="BC30" s="20">
        <f t="shared" si="22"/>
        <v>0</v>
      </c>
      <c r="BD30" s="20">
        <f t="shared" si="22"/>
        <v>0</v>
      </c>
      <c r="BE30" s="20">
        <f t="shared" si="21"/>
        <v>0</v>
      </c>
      <c r="BF30" s="20">
        <f t="shared" si="21"/>
        <v>2000000</v>
      </c>
      <c r="BG30" s="20">
        <f t="shared" si="21"/>
        <v>0</v>
      </c>
      <c r="BH30" s="20">
        <f t="shared" si="21"/>
        <v>0</v>
      </c>
      <c r="BI30" s="20">
        <f t="shared" si="21"/>
        <v>0</v>
      </c>
      <c r="BJ30" s="20">
        <f t="shared" si="21"/>
        <v>0</v>
      </c>
      <c r="BK30" s="20">
        <f t="shared" si="21"/>
        <v>0</v>
      </c>
      <c r="BL30" s="20">
        <f t="shared" si="21"/>
        <v>0</v>
      </c>
      <c r="BM30" s="20">
        <f t="shared" si="21"/>
        <v>0</v>
      </c>
      <c r="BN30" s="20">
        <f t="shared" si="21"/>
        <v>0</v>
      </c>
      <c r="BO30" s="20">
        <f t="shared" si="21"/>
        <v>0</v>
      </c>
      <c r="BP30" s="20">
        <f t="shared" si="21"/>
        <v>0</v>
      </c>
      <c r="BQ30" s="20">
        <f t="shared" si="21"/>
        <v>0</v>
      </c>
      <c r="BR30" s="20">
        <f t="shared" si="21"/>
        <v>0</v>
      </c>
      <c r="BS30" s="20">
        <f t="shared" si="21"/>
        <v>0</v>
      </c>
      <c r="BT30" s="20">
        <f t="shared" si="21"/>
        <v>0</v>
      </c>
      <c r="BU30" s="20">
        <f t="shared" si="23"/>
        <v>0</v>
      </c>
      <c r="BV30" s="20">
        <f t="shared" si="23"/>
        <v>0</v>
      </c>
      <c r="BW30" s="21">
        <f t="shared" si="27"/>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4"/>
        <v>0</v>
      </c>
      <c r="CW30" s="20">
        <f t="shared" si="24"/>
        <v>0</v>
      </c>
      <c r="CX30" s="20">
        <f t="shared" si="24"/>
        <v>0</v>
      </c>
      <c r="CY30" s="20">
        <f t="shared" si="24"/>
        <v>0</v>
      </c>
      <c r="CZ30" s="20">
        <f t="shared" si="24"/>
        <v>2000000</v>
      </c>
      <c r="DA30" s="20">
        <f t="shared" si="24"/>
        <v>0</v>
      </c>
      <c r="DB30" s="20">
        <f t="shared" si="24"/>
        <v>0</v>
      </c>
      <c r="DC30" s="20">
        <f t="shared" si="24"/>
        <v>0</v>
      </c>
      <c r="DD30" s="20">
        <f t="shared" si="24"/>
        <v>0</v>
      </c>
      <c r="DE30" s="20">
        <f t="shared" si="24"/>
        <v>0</v>
      </c>
      <c r="DF30" s="20">
        <f t="shared" si="24"/>
        <v>0</v>
      </c>
      <c r="DG30" s="20">
        <f t="shared" si="24"/>
        <v>0</v>
      </c>
      <c r="DH30" s="20">
        <f t="shared" si="24"/>
        <v>0</v>
      </c>
      <c r="DI30" s="20">
        <f t="shared" si="24"/>
        <v>0</v>
      </c>
      <c r="DJ30" s="20">
        <f t="shared" si="24"/>
        <v>0</v>
      </c>
      <c r="DK30" s="20">
        <f t="shared" si="24"/>
        <v>0</v>
      </c>
      <c r="DL30" s="20">
        <f t="shared" si="25"/>
        <v>0</v>
      </c>
      <c r="DM30" s="20">
        <f t="shared" si="25"/>
        <v>0</v>
      </c>
      <c r="DN30" s="20">
        <f t="shared" si="25"/>
        <v>0</v>
      </c>
      <c r="DO30" s="20">
        <f t="shared" si="25"/>
        <v>0</v>
      </c>
      <c r="DP30" s="20">
        <f t="shared" si="25"/>
        <v>0</v>
      </c>
      <c r="DR30" s="25">
        <f>+G30</f>
        <v>2000000</v>
      </c>
      <c r="DS30" s="25">
        <f t="shared" si="28"/>
        <v>2000000</v>
      </c>
      <c r="DT30" s="25">
        <f t="shared" si="10"/>
        <v>2000000</v>
      </c>
    </row>
    <row r="31" spans="1:126" ht="22.5" customHeight="1" x14ac:dyDescent="0.25">
      <c r="A31" s="26"/>
      <c r="B31" s="217"/>
      <c r="C31" s="28" t="s">
        <v>112</v>
      </c>
      <c r="D31" s="27" t="s">
        <v>113</v>
      </c>
      <c r="E31" s="18">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+'[8]ENERO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1"/>
        <v>1.7199017199017175E-2</v>
      </c>
      <c r="BA31" s="20">
        <f t="shared" si="2"/>
        <v>700000</v>
      </c>
      <c r="BB31" s="20">
        <f t="shared" si="22"/>
        <v>0</v>
      </c>
      <c r="BC31" s="20">
        <f t="shared" si="22"/>
        <v>0</v>
      </c>
      <c r="BD31" s="20">
        <f t="shared" si="22"/>
        <v>0</v>
      </c>
      <c r="BE31" s="20">
        <f t="shared" si="21"/>
        <v>0</v>
      </c>
      <c r="BF31" s="20">
        <f t="shared" si="21"/>
        <v>0</v>
      </c>
      <c r="BG31" s="20">
        <f t="shared" si="21"/>
        <v>0</v>
      </c>
      <c r="BH31" s="20">
        <f t="shared" si="21"/>
        <v>0</v>
      </c>
      <c r="BI31" s="20">
        <f t="shared" si="21"/>
        <v>0</v>
      </c>
      <c r="BJ31" s="20">
        <f t="shared" si="21"/>
        <v>0</v>
      </c>
      <c r="BK31" s="20">
        <f t="shared" si="21"/>
        <v>0</v>
      </c>
      <c r="BL31" s="20">
        <f t="shared" si="21"/>
        <v>0</v>
      </c>
      <c r="BM31" s="20">
        <f t="shared" si="21"/>
        <v>0</v>
      </c>
      <c r="BN31" s="20">
        <f t="shared" si="21"/>
        <v>0</v>
      </c>
      <c r="BO31" s="20">
        <f t="shared" si="21"/>
        <v>0</v>
      </c>
      <c r="BP31" s="20">
        <f t="shared" si="21"/>
        <v>0</v>
      </c>
      <c r="BQ31" s="20">
        <f t="shared" si="21"/>
        <v>0</v>
      </c>
      <c r="BR31" s="20">
        <f t="shared" si="21"/>
        <v>0</v>
      </c>
      <c r="BS31" s="20">
        <f t="shared" si="21"/>
        <v>0</v>
      </c>
      <c r="BT31" s="20">
        <f t="shared" si="21"/>
        <v>0</v>
      </c>
      <c r="BU31" s="20">
        <f t="shared" si="23"/>
        <v>0</v>
      </c>
      <c r="BV31" s="20">
        <f t="shared" si="23"/>
        <v>700000</v>
      </c>
      <c r="BW31" s="21">
        <f t="shared" si="27"/>
        <v>0.94964120393120388</v>
      </c>
      <c r="BX31" s="20">
        <f t="shared" si="5"/>
        <v>38650397</v>
      </c>
      <c r="BY31" s="20">
        <f>+'[2]AGOSTO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6"/>
        <v>5.0358796068796119E-2</v>
      </c>
      <c r="CU31" s="20">
        <f t="shared" si="7"/>
        <v>2049603</v>
      </c>
      <c r="CV31" s="20">
        <f t="shared" si="24"/>
        <v>1349603</v>
      </c>
      <c r="CW31" s="20">
        <f t="shared" si="24"/>
        <v>0</v>
      </c>
      <c r="CX31" s="20">
        <f>J31-CA31</f>
        <v>0</v>
      </c>
      <c r="CY31" s="20">
        <f t="shared" si="24"/>
        <v>0</v>
      </c>
      <c r="CZ31" s="20">
        <f t="shared" si="24"/>
        <v>0</v>
      </c>
      <c r="DA31" s="20">
        <f t="shared" si="24"/>
        <v>0</v>
      </c>
      <c r="DB31" s="20">
        <f t="shared" si="24"/>
        <v>0</v>
      </c>
      <c r="DC31" s="20">
        <f t="shared" si="24"/>
        <v>0</v>
      </c>
      <c r="DD31" s="20">
        <f t="shared" si="24"/>
        <v>0</v>
      </c>
      <c r="DE31" s="20">
        <f t="shared" si="24"/>
        <v>0</v>
      </c>
      <c r="DF31" s="20">
        <f t="shared" si="24"/>
        <v>0</v>
      </c>
      <c r="DG31" s="20">
        <f t="shared" si="24"/>
        <v>0</v>
      </c>
      <c r="DH31" s="20">
        <f t="shared" si="24"/>
        <v>0</v>
      </c>
      <c r="DI31" s="20">
        <f t="shared" si="24"/>
        <v>0</v>
      </c>
      <c r="DJ31" s="20">
        <f t="shared" si="24"/>
        <v>0</v>
      </c>
      <c r="DK31" s="20">
        <f t="shared" si="24"/>
        <v>0</v>
      </c>
      <c r="DL31" s="20">
        <f t="shared" si="25"/>
        <v>0</v>
      </c>
      <c r="DM31" s="20">
        <f t="shared" si="25"/>
        <v>0</v>
      </c>
      <c r="DN31" s="20">
        <f t="shared" si="25"/>
        <v>0</v>
      </c>
      <c r="DO31" s="20">
        <f t="shared" si="25"/>
        <v>0</v>
      </c>
      <c r="DP31" s="20">
        <f t="shared" si="25"/>
        <v>700000</v>
      </c>
      <c r="DR31" s="25"/>
      <c r="DS31" s="25"/>
      <c r="DT31" s="25"/>
    </row>
    <row r="32" spans="1:126" ht="28.5" customHeight="1" x14ac:dyDescent="0.25">
      <c r="A32" s="26"/>
      <c r="B32" s="228" t="s">
        <v>114</v>
      </c>
      <c r="C32" s="16" t="s">
        <v>115</v>
      </c>
      <c r="D32" s="17" t="s">
        <v>116</v>
      </c>
      <c r="E32" s="18">
        <v>510</v>
      </c>
      <c r="F32" s="19" t="s">
        <v>54</v>
      </c>
      <c r="G32" s="20">
        <f t="shared" si="0"/>
        <v>14000000</v>
      </c>
      <c r="H32" s="20"/>
      <c r="I32" s="20"/>
      <c r="J32" s="20"/>
      <c r="K32" s="20"/>
      <c r="L32" s="20"/>
      <c r="M32" s="20"/>
      <c r="N32" s="20"/>
      <c r="O32" s="20"/>
      <c r="P32" s="20"/>
      <c r="Q32" s="20"/>
      <c r="R32" s="20"/>
      <c r="S32" s="20"/>
      <c r="T32" s="20"/>
      <c r="U32" s="20"/>
      <c r="V32" s="20"/>
      <c r="W32" s="20">
        <f>20000000-6000000</f>
        <v>14000000</v>
      </c>
      <c r="X32" s="20"/>
      <c r="Y32" s="20"/>
      <c r="Z32" s="20"/>
      <c r="AA32" s="20"/>
      <c r="AB32" s="20"/>
      <c r="AC32" s="21">
        <f t="shared" ref="AC32:AC42" si="29">+AD32/G32</f>
        <v>0.89933964285714285</v>
      </c>
      <c r="AD32" s="20">
        <f t="shared" si="1"/>
        <v>12590755</v>
      </c>
      <c r="AE32" s="20"/>
      <c r="AF32" s="20"/>
      <c r="AG32" s="20"/>
      <c r="AH32" s="20"/>
      <c r="AI32" s="20"/>
      <c r="AJ32" s="20"/>
      <c r="AK32" s="20"/>
      <c r="AL32" s="20"/>
      <c r="AM32" s="20"/>
      <c r="AN32" s="20"/>
      <c r="AO32" s="20"/>
      <c r="AP32" s="20"/>
      <c r="AQ32" s="20"/>
      <c r="AR32" s="20"/>
      <c r="AS32" s="20"/>
      <c r="AT32" s="20">
        <f>+'[4]JULIO 2018'!$Y$2092</f>
        <v>12590755</v>
      </c>
      <c r="AU32" s="20"/>
      <c r="AV32" s="20"/>
      <c r="AW32" s="20"/>
      <c r="AX32" s="20"/>
      <c r="AY32" s="20"/>
      <c r="AZ32" s="21">
        <f t="shared" si="11"/>
        <v>0.10066035714285715</v>
      </c>
      <c r="BA32" s="20">
        <f t="shared" si="2"/>
        <v>1409245</v>
      </c>
      <c r="BB32" s="20">
        <f t="shared" si="22"/>
        <v>0</v>
      </c>
      <c r="BC32" s="20">
        <f t="shared" si="22"/>
        <v>0</v>
      </c>
      <c r="BD32" s="20">
        <f t="shared" si="22"/>
        <v>0</v>
      </c>
      <c r="BE32" s="20">
        <f t="shared" si="22"/>
        <v>0</v>
      </c>
      <c r="BF32" s="20">
        <f t="shared" si="22"/>
        <v>0</v>
      </c>
      <c r="BG32" s="20">
        <f t="shared" si="22"/>
        <v>0</v>
      </c>
      <c r="BH32" s="20">
        <f t="shared" si="22"/>
        <v>0</v>
      </c>
      <c r="BI32" s="20">
        <f t="shared" si="22"/>
        <v>0</v>
      </c>
      <c r="BJ32" s="20">
        <f t="shared" si="22"/>
        <v>0</v>
      </c>
      <c r="BK32" s="20">
        <f t="shared" si="22"/>
        <v>0</v>
      </c>
      <c r="BL32" s="20">
        <f t="shared" si="22"/>
        <v>0</v>
      </c>
      <c r="BM32" s="20">
        <f t="shared" si="22"/>
        <v>0</v>
      </c>
      <c r="BN32" s="20">
        <f t="shared" si="22"/>
        <v>0</v>
      </c>
      <c r="BO32" s="20">
        <f t="shared" si="22"/>
        <v>0</v>
      </c>
      <c r="BP32" s="20">
        <f t="shared" si="22"/>
        <v>0</v>
      </c>
      <c r="BQ32" s="20">
        <f t="shared" si="22"/>
        <v>1409245</v>
      </c>
      <c r="BR32" s="20">
        <f t="shared" si="21"/>
        <v>0</v>
      </c>
      <c r="BS32" s="20">
        <f t="shared" si="21"/>
        <v>0</v>
      </c>
      <c r="BT32" s="20">
        <f t="shared" si="21"/>
        <v>0</v>
      </c>
      <c r="BU32" s="20">
        <f t="shared" si="23"/>
        <v>0</v>
      </c>
      <c r="BV32" s="20">
        <f t="shared" si="23"/>
        <v>0</v>
      </c>
      <c r="BW32" s="21">
        <f t="shared" si="27"/>
        <v>0.89933964285714285</v>
      </c>
      <c r="BX32" s="20">
        <f t="shared" si="5"/>
        <v>12590755</v>
      </c>
      <c r="BY32" s="20"/>
      <c r="BZ32" s="20"/>
      <c r="CA32" s="20"/>
      <c r="CB32" s="20"/>
      <c r="CC32" s="20"/>
      <c r="CD32" s="20"/>
      <c r="CE32" s="20"/>
      <c r="CF32" s="20"/>
      <c r="CG32" s="20"/>
      <c r="CH32" s="20"/>
      <c r="CI32" s="20"/>
      <c r="CJ32" s="20"/>
      <c r="CK32" s="20"/>
      <c r="CL32" s="20"/>
      <c r="CM32" s="20"/>
      <c r="CN32" s="20">
        <f>+'[6]SEPTIEMBRE 2018'!$H$2569</f>
        <v>12590755</v>
      </c>
      <c r="CO32" s="20"/>
      <c r="CP32" s="20"/>
      <c r="CQ32" s="20"/>
      <c r="CR32" s="20"/>
      <c r="CS32" s="20"/>
      <c r="CT32" s="21">
        <f t="shared" si="6"/>
        <v>0.10066035714285715</v>
      </c>
      <c r="CU32" s="20">
        <f t="shared" si="7"/>
        <v>1409245</v>
      </c>
      <c r="CV32" s="20">
        <f t="shared" si="24"/>
        <v>0</v>
      </c>
      <c r="CW32" s="20">
        <f t="shared" si="24"/>
        <v>0</v>
      </c>
      <c r="CX32" s="20">
        <f t="shared" si="24"/>
        <v>0</v>
      </c>
      <c r="CY32" s="20">
        <f t="shared" si="24"/>
        <v>0</v>
      </c>
      <c r="CZ32" s="20">
        <f t="shared" si="24"/>
        <v>0</v>
      </c>
      <c r="DA32" s="20">
        <f t="shared" si="24"/>
        <v>0</v>
      </c>
      <c r="DB32" s="20">
        <f t="shared" si="24"/>
        <v>0</v>
      </c>
      <c r="DC32" s="20">
        <f t="shared" si="24"/>
        <v>0</v>
      </c>
      <c r="DD32" s="20">
        <f t="shared" si="24"/>
        <v>0</v>
      </c>
      <c r="DE32" s="20">
        <f t="shared" si="24"/>
        <v>0</v>
      </c>
      <c r="DF32" s="20">
        <f t="shared" si="24"/>
        <v>0</v>
      </c>
      <c r="DG32" s="20">
        <f t="shared" si="24"/>
        <v>0</v>
      </c>
      <c r="DH32" s="20">
        <f t="shared" si="24"/>
        <v>0</v>
      </c>
      <c r="DI32" s="20">
        <f t="shared" si="24"/>
        <v>0</v>
      </c>
      <c r="DJ32" s="20">
        <f t="shared" si="24"/>
        <v>0</v>
      </c>
      <c r="DK32" s="20">
        <f t="shared" si="24"/>
        <v>1409245</v>
      </c>
      <c r="DL32" s="20">
        <f t="shared" si="25"/>
        <v>0</v>
      </c>
      <c r="DM32" s="20">
        <f t="shared" si="25"/>
        <v>0</v>
      </c>
      <c r="DN32" s="20">
        <f t="shared" si="25"/>
        <v>0</v>
      </c>
      <c r="DO32" s="20">
        <f t="shared" si="25"/>
        <v>0</v>
      </c>
      <c r="DP32" s="20">
        <f t="shared" si="25"/>
        <v>0</v>
      </c>
      <c r="DR32" s="25">
        <f>+G32</f>
        <v>14000000</v>
      </c>
      <c r="DS32" s="25">
        <f>+AD32+BA32</f>
        <v>14000000</v>
      </c>
      <c r="DT32" s="25">
        <f t="shared" si="10"/>
        <v>14000000</v>
      </c>
    </row>
    <row r="33" spans="1:126" ht="31.5" customHeight="1" x14ac:dyDescent="0.25">
      <c r="A33" s="35"/>
      <c r="B33" s="228"/>
      <c r="C33" s="16" t="s">
        <v>117</v>
      </c>
      <c r="D33" s="17" t="s">
        <v>118</v>
      </c>
      <c r="E33" s="18">
        <v>510</v>
      </c>
      <c r="F33" s="19" t="s">
        <v>119</v>
      </c>
      <c r="G33" s="20">
        <f t="shared" si="0"/>
        <v>72600000</v>
      </c>
      <c r="H33" s="20"/>
      <c r="I33" s="20"/>
      <c r="J33" s="20"/>
      <c r="K33" s="20"/>
      <c r="L33" s="20"/>
      <c r="M33" s="20"/>
      <c r="N33" s="20"/>
      <c r="O33" s="20"/>
      <c r="P33" s="20"/>
      <c r="Q33" s="20"/>
      <c r="R33" s="20"/>
      <c r="S33" s="20"/>
      <c r="T33" s="20"/>
      <c r="U33" s="20"/>
      <c r="V33" s="20"/>
      <c r="W33" s="20">
        <f>30000000+8600000+6000000</f>
        <v>44600000</v>
      </c>
      <c r="X33" s="20"/>
      <c r="Y33" s="20"/>
      <c r="Z33" s="20"/>
      <c r="AA33" s="20"/>
      <c r="AB33" s="20">
        <f>23000000+10000000-5000000</f>
        <v>28000000</v>
      </c>
      <c r="AC33" s="21">
        <f t="shared" si="29"/>
        <v>0.69504455922865016</v>
      </c>
      <c r="AD33" s="20">
        <f t="shared" si="1"/>
        <v>50460235</v>
      </c>
      <c r="AE33" s="20"/>
      <c r="AF33" s="20"/>
      <c r="AG33" s="20"/>
      <c r="AH33" s="20"/>
      <c r="AI33" s="20"/>
      <c r="AJ33" s="20"/>
      <c r="AK33" s="20"/>
      <c r="AL33" s="20"/>
      <c r="AM33" s="20"/>
      <c r="AN33" s="20"/>
      <c r="AO33" s="20"/>
      <c r="AP33" s="20"/>
      <c r="AQ33" s="20"/>
      <c r="AR33" s="20"/>
      <c r="AS33" s="20"/>
      <c r="AT33" s="20">
        <f>+'[3]OCTUBRE 2018'!$Y$2938</f>
        <v>40460235</v>
      </c>
      <c r="AU33" s="20"/>
      <c r="AV33" s="20"/>
      <c r="AW33" s="20"/>
      <c r="AX33" s="20"/>
      <c r="AY33" s="20">
        <f>+'[3]OCTUBRE 2018'!$AF$2938</f>
        <v>10000000</v>
      </c>
      <c r="AZ33" s="21">
        <f t="shared" si="11"/>
        <v>0.30495544077134984</v>
      </c>
      <c r="BA33" s="20">
        <f t="shared" si="2"/>
        <v>22139765</v>
      </c>
      <c r="BB33" s="20">
        <f t="shared" si="22"/>
        <v>0</v>
      </c>
      <c r="BC33" s="20">
        <f t="shared" si="22"/>
        <v>0</v>
      </c>
      <c r="BD33" s="20">
        <f t="shared" si="22"/>
        <v>0</v>
      </c>
      <c r="BE33" s="20">
        <f t="shared" si="22"/>
        <v>0</v>
      </c>
      <c r="BF33" s="20">
        <f t="shared" si="22"/>
        <v>0</v>
      </c>
      <c r="BG33" s="20">
        <f t="shared" si="22"/>
        <v>0</v>
      </c>
      <c r="BH33" s="20">
        <f t="shared" si="22"/>
        <v>0</v>
      </c>
      <c r="BI33" s="20">
        <f t="shared" si="22"/>
        <v>0</v>
      </c>
      <c r="BJ33" s="20">
        <f t="shared" si="22"/>
        <v>0</v>
      </c>
      <c r="BK33" s="20">
        <f t="shared" si="22"/>
        <v>0</v>
      </c>
      <c r="BL33" s="20">
        <f t="shared" si="22"/>
        <v>0</v>
      </c>
      <c r="BM33" s="20">
        <f t="shared" si="22"/>
        <v>0</v>
      </c>
      <c r="BN33" s="20">
        <f t="shared" si="22"/>
        <v>0</v>
      </c>
      <c r="BO33" s="20">
        <f t="shared" si="22"/>
        <v>0</v>
      </c>
      <c r="BP33" s="20">
        <f t="shared" si="22"/>
        <v>0</v>
      </c>
      <c r="BQ33" s="20">
        <f t="shared" si="22"/>
        <v>4139765</v>
      </c>
      <c r="BR33" s="20">
        <f t="shared" si="21"/>
        <v>0</v>
      </c>
      <c r="BS33" s="20">
        <f t="shared" si="21"/>
        <v>0</v>
      </c>
      <c r="BT33" s="20">
        <f t="shared" si="21"/>
        <v>0</v>
      </c>
      <c r="BU33" s="20">
        <f t="shared" si="23"/>
        <v>0</v>
      </c>
      <c r="BV33" s="20">
        <f t="shared" si="23"/>
        <v>18000000</v>
      </c>
      <c r="BW33" s="21">
        <f t="shared" si="27"/>
        <v>0.59697293388429751</v>
      </c>
      <c r="BX33" s="20">
        <f t="shared" si="5"/>
        <v>43340235</v>
      </c>
      <c r="BY33" s="20"/>
      <c r="BZ33" s="20"/>
      <c r="CA33" s="20"/>
      <c r="CB33" s="20"/>
      <c r="CC33" s="20"/>
      <c r="CD33" s="20"/>
      <c r="CE33" s="20"/>
      <c r="CF33" s="20"/>
      <c r="CG33" s="20"/>
      <c r="CH33" s="20"/>
      <c r="CI33" s="20"/>
      <c r="CJ33" s="20"/>
      <c r="CK33" s="20"/>
      <c r="CL33" s="20"/>
      <c r="CM33" s="20"/>
      <c r="CN33" s="20">
        <f>+'[3]OCTUBRE 2018'!$H$2940+'[3]OCTUBRE 2018'!$H$2944+'[3]OCTUBRE 2018'!$H$2946+'[3]OCTUBRE 2018'!$H$2948+'[3]OCTUBRE 2018'!$H$2952+'[3]OCTUBRE 2018'!$H$2954+'[3]OCTUBRE 2018'!$H$2956+'[3]OCTUBRE 2018'!$H$2958+'[3]OCTUBRE 2018'!$H$2961</f>
        <v>36340235</v>
      </c>
      <c r="CO33" s="20"/>
      <c r="CP33" s="20"/>
      <c r="CQ33" s="20"/>
      <c r="CR33" s="20"/>
      <c r="CS33" s="20">
        <f>+'[3]OCTUBRE 2018'!$H$2942+'[3]OCTUBRE 2018'!$H$2950+'[3]OCTUBRE 2018'!$H$2963</f>
        <v>7000000</v>
      </c>
      <c r="CT33" s="21">
        <f t="shared" si="6"/>
        <v>0.40302706611570249</v>
      </c>
      <c r="CU33" s="20">
        <f t="shared" si="7"/>
        <v>29259765</v>
      </c>
      <c r="CV33" s="20">
        <f t="shared" si="24"/>
        <v>0</v>
      </c>
      <c r="CW33" s="20">
        <f t="shared" si="24"/>
        <v>0</v>
      </c>
      <c r="CX33" s="20">
        <f t="shared" si="24"/>
        <v>0</v>
      </c>
      <c r="CY33" s="20">
        <f t="shared" si="24"/>
        <v>0</v>
      </c>
      <c r="CZ33" s="20">
        <f t="shared" si="24"/>
        <v>0</v>
      </c>
      <c r="DA33" s="20">
        <f t="shared" si="24"/>
        <v>0</v>
      </c>
      <c r="DB33" s="20">
        <f t="shared" si="24"/>
        <v>0</v>
      </c>
      <c r="DC33" s="20">
        <f t="shared" si="24"/>
        <v>0</v>
      </c>
      <c r="DD33" s="20">
        <f t="shared" si="24"/>
        <v>0</v>
      </c>
      <c r="DE33" s="20">
        <f t="shared" si="24"/>
        <v>0</v>
      </c>
      <c r="DF33" s="20">
        <f t="shared" si="24"/>
        <v>0</v>
      </c>
      <c r="DG33" s="20">
        <f t="shared" si="24"/>
        <v>0</v>
      </c>
      <c r="DH33" s="20">
        <f t="shared" si="24"/>
        <v>0</v>
      </c>
      <c r="DI33" s="20">
        <f t="shared" si="24"/>
        <v>0</v>
      </c>
      <c r="DJ33" s="20">
        <f t="shared" si="24"/>
        <v>0</v>
      </c>
      <c r="DK33" s="20">
        <f t="shared" si="24"/>
        <v>8259765</v>
      </c>
      <c r="DL33" s="20">
        <f t="shared" si="25"/>
        <v>0</v>
      </c>
      <c r="DM33" s="20">
        <f t="shared" si="25"/>
        <v>0</v>
      </c>
      <c r="DN33" s="20">
        <f t="shared" si="25"/>
        <v>0</v>
      </c>
      <c r="DO33" s="20">
        <f t="shared" si="25"/>
        <v>0</v>
      </c>
      <c r="DP33" s="20">
        <f t="shared" si="25"/>
        <v>21000000</v>
      </c>
      <c r="DR33" s="25">
        <f>+G33</f>
        <v>72600000</v>
      </c>
      <c r="DS33" s="25">
        <f>+AD33+BA33</f>
        <v>72600000</v>
      </c>
      <c r="DT33" s="25">
        <f t="shared" si="10"/>
        <v>72600000</v>
      </c>
    </row>
    <row r="34" spans="1:126" ht="29.25" customHeight="1" x14ac:dyDescent="0.25">
      <c r="A34" s="35"/>
      <c r="B34" s="31"/>
      <c r="C34" s="16" t="s">
        <v>120</v>
      </c>
      <c r="D34" s="17" t="s">
        <v>121</v>
      </c>
      <c r="E34" s="18">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9"/>
        <v>0.57151851201220494</v>
      </c>
      <c r="AD34" s="20">
        <f t="shared" si="1"/>
        <v>9695000</v>
      </c>
      <c r="AE34" s="36"/>
      <c r="AF34" s="36"/>
      <c r="AG34" s="36">
        <f>+'[4]JULIO 2018'!$M$2124</f>
        <v>8295000</v>
      </c>
      <c r="AH34" s="36"/>
      <c r="AI34" s="36"/>
      <c r="AJ34" s="36"/>
      <c r="AK34" s="36"/>
      <c r="AL34" s="36"/>
      <c r="AM34" s="36"/>
      <c r="AN34" s="36"/>
      <c r="AO34" s="36"/>
      <c r="AP34" s="36"/>
      <c r="AQ34" s="36"/>
      <c r="AR34" s="36"/>
      <c r="AS34" s="36"/>
      <c r="AT34" s="36">
        <f>+'[7]MAYO 2018'!$Y$1757</f>
        <v>1400000</v>
      </c>
      <c r="AU34" s="36"/>
      <c r="AV34" s="36"/>
      <c r="AW34" s="36"/>
      <c r="AX34" s="36"/>
      <c r="AY34" s="36"/>
      <c r="AZ34" s="21">
        <f t="shared" si="11"/>
        <v>0.42848148798779506</v>
      </c>
      <c r="BA34" s="20">
        <f>SUM(BB34:BV34)</f>
        <v>7268580</v>
      </c>
      <c r="BB34" s="20">
        <f t="shared" si="22"/>
        <v>0</v>
      </c>
      <c r="BC34" s="20">
        <f t="shared" si="22"/>
        <v>0</v>
      </c>
      <c r="BD34" s="20">
        <f t="shared" si="22"/>
        <v>7268580</v>
      </c>
      <c r="BE34" s="20">
        <f t="shared" si="22"/>
        <v>0</v>
      </c>
      <c r="BF34" s="20">
        <f t="shared" si="22"/>
        <v>0</v>
      </c>
      <c r="BG34" s="20">
        <f t="shared" si="22"/>
        <v>0</v>
      </c>
      <c r="BH34" s="20">
        <f t="shared" si="22"/>
        <v>0</v>
      </c>
      <c r="BI34" s="20">
        <f t="shared" si="22"/>
        <v>0</v>
      </c>
      <c r="BJ34" s="20">
        <f t="shared" si="22"/>
        <v>0</v>
      </c>
      <c r="BK34" s="20">
        <f t="shared" si="22"/>
        <v>0</v>
      </c>
      <c r="BL34" s="20">
        <f t="shared" si="22"/>
        <v>0</v>
      </c>
      <c r="BM34" s="20">
        <f t="shared" si="22"/>
        <v>0</v>
      </c>
      <c r="BN34" s="20">
        <f t="shared" si="22"/>
        <v>0</v>
      </c>
      <c r="BO34" s="20">
        <f t="shared" si="22"/>
        <v>0</v>
      </c>
      <c r="BP34" s="20">
        <f t="shared" si="22"/>
        <v>0</v>
      </c>
      <c r="BQ34" s="20">
        <f t="shared" si="22"/>
        <v>0</v>
      </c>
      <c r="BR34" s="20">
        <f t="shared" si="21"/>
        <v>0</v>
      </c>
      <c r="BS34" s="20">
        <f t="shared" si="21"/>
        <v>0</v>
      </c>
      <c r="BT34" s="20">
        <f t="shared" si="21"/>
        <v>0</v>
      </c>
      <c r="BU34" s="20">
        <f t="shared" si="23"/>
        <v>0</v>
      </c>
      <c r="BV34" s="20">
        <f t="shared" si="23"/>
        <v>0</v>
      </c>
      <c r="BW34" s="21">
        <f t="shared" si="27"/>
        <v>0.57151851201220494</v>
      </c>
      <c r="BX34" s="20">
        <f t="shared" si="5"/>
        <v>9695000</v>
      </c>
      <c r="BY34" s="36"/>
      <c r="BZ34" s="36"/>
      <c r="CA34" s="36">
        <f>+'[4]JULIO 2018'!$H$2128</f>
        <v>8295000</v>
      </c>
      <c r="CB34" s="36"/>
      <c r="CC34" s="36"/>
      <c r="CD34" s="36"/>
      <c r="CE34" s="36"/>
      <c r="CF34" s="36"/>
      <c r="CG34" s="36"/>
      <c r="CH34" s="36"/>
      <c r="CI34" s="36"/>
      <c r="CJ34" s="36"/>
      <c r="CK34" s="36"/>
      <c r="CL34" s="36"/>
      <c r="CM34" s="36"/>
      <c r="CN34" s="36">
        <f>+'[8]ENERO 2018'!$H$961</f>
        <v>1400000</v>
      </c>
      <c r="CO34" s="36"/>
      <c r="CP34" s="36"/>
      <c r="CQ34" s="36"/>
      <c r="CR34" s="36"/>
      <c r="CS34" s="36"/>
      <c r="CT34" s="21">
        <f t="shared" si="6"/>
        <v>0.42848148798779506</v>
      </c>
      <c r="CU34" s="20">
        <f t="shared" si="7"/>
        <v>7268580</v>
      </c>
      <c r="CV34" s="20">
        <f t="shared" si="24"/>
        <v>0</v>
      </c>
      <c r="CW34" s="20">
        <f t="shared" si="24"/>
        <v>0</v>
      </c>
      <c r="CX34" s="20">
        <f t="shared" si="24"/>
        <v>7268580</v>
      </c>
      <c r="CY34" s="20">
        <f t="shared" si="24"/>
        <v>0</v>
      </c>
      <c r="CZ34" s="20">
        <f t="shared" si="24"/>
        <v>0</v>
      </c>
      <c r="DA34" s="20">
        <f t="shared" si="24"/>
        <v>0</v>
      </c>
      <c r="DB34" s="20">
        <f t="shared" si="24"/>
        <v>0</v>
      </c>
      <c r="DC34" s="20">
        <f t="shared" si="24"/>
        <v>0</v>
      </c>
      <c r="DD34" s="20">
        <f t="shared" si="24"/>
        <v>0</v>
      </c>
      <c r="DE34" s="20">
        <f t="shared" si="24"/>
        <v>0</v>
      </c>
      <c r="DF34" s="20">
        <f t="shared" si="24"/>
        <v>0</v>
      </c>
      <c r="DG34" s="20">
        <f t="shared" si="24"/>
        <v>0</v>
      </c>
      <c r="DH34" s="20">
        <f t="shared" si="24"/>
        <v>0</v>
      </c>
      <c r="DI34" s="20">
        <f t="shared" si="24"/>
        <v>0</v>
      </c>
      <c r="DJ34" s="20">
        <f t="shared" si="24"/>
        <v>0</v>
      </c>
      <c r="DK34" s="20">
        <f t="shared" si="24"/>
        <v>0</v>
      </c>
      <c r="DL34" s="20">
        <f t="shared" si="25"/>
        <v>0</v>
      </c>
      <c r="DM34" s="20">
        <f t="shared" si="25"/>
        <v>0</v>
      </c>
      <c r="DN34" s="20">
        <f t="shared" si="25"/>
        <v>0</v>
      </c>
      <c r="DO34" s="20">
        <f t="shared" si="25"/>
        <v>0</v>
      </c>
      <c r="DP34" s="20">
        <f t="shared" si="25"/>
        <v>0</v>
      </c>
      <c r="DR34" s="25">
        <f>+G34</f>
        <v>16963580</v>
      </c>
      <c r="DS34" s="25">
        <f>+AD34+BA34</f>
        <v>16963580</v>
      </c>
      <c r="DT34" s="25">
        <f t="shared" si="10"/>
        <v>16963580</v>
      </c>
    </row>
    <row r="35" spans="1:126" s="42" customFormat="1" ht="17.25" customHeight="1" thickBot="1" x14ac:dyDescent="0.3">
      <c r="A35" s="37"/>
      <c r="B35" s="229" t="s">
        <v>122</v>
      </c>
      <c r="C35" s="230"/>
      <c r="D35" s="230"/>
      <c r="E35" s="231"/>
      <c r="F35" s="38"/>
      <c r="G35" s="39">
        <f>SUM(G4:G34)</f>
        <v>1702375390</v>
      </c>
      <c r="H35" s="39">
        <f t="shared" ref="H35:AB35" si="30">SUM(H4:H34)</f>
        <v>61228603</v>
      </c>
      <c r="I35" s="39">
        <f t="shared" si="30"/>
        <v>640000000</v>
      </c>
      <c r="J35" s="39">
        <f t="shared" si="30"/>
        <v>65530874</v>
      </c>
      <c r="K35" s="39">
        <f t="shared" si="30"/>
        <v>0</v>
      </c>
      <c r="L35" s="39">
        <f t="shared" si="30"/>
        <v>154000000</v>
      </c>
      <c r="M35" s="39">
        <f t="shared" si="30"/>
        <v>0</v>
      </c>
      <c r="N35" s="39">
        <f t="shared" si="30"/>
        <v>0</v>
      </c>
      <c r="O35" s="39">
        <f t="shared" si="30"/>
        <v>1000000</v>
      </c>
      <c r="P35" s="39">
        <f t="shared" si="30"/>
        <v>1000000</v>
      </c>
      <c r="Q35" s="39">
        <f t="shared" si="30"/>
        <v>1000000</v>
      </c>
      <c r="R35" s="39">
        <f t="shared" si="30"/>
        <v>0</v>
      </c>
      <c r="S35" s="39">
        <f t="shared" si="30"/>
        <v>0</v>
      </c>
      <c r="T35" s="39">
        <f t="shared" si="30"/>
        <v>0</v>
      </c>
      <c r="U35" s="39">
        <f t="shared" si="30"/>
        <v>0</v>
      </c>
      <c r="V35" s="39">
        <f t="shared" si="30"/>
        <v>0</v>
      </c>
      <c r="W35" s="39">
        <f t="shared" si="30"/>
        <v>229000000</v>
      </c>
      <c r="X35" s="39">
        <f t="shared" si="30"/>
        <v>66000000</v>
      </c>
      <c r="Y35" s="39">
        <f t="shared" si="30"/>
        <v>210221544</v>
      </c>
      <c r="Z35" s="39">
        <f t="shared" si="30"/>
        <v>0</v>
      </c>
      <c r="AA35" s="39">
        <f t="shared" si="30"/>
        <v>0</v>
      </c>
      <c r="AB35" s="39">
        <f t="shared" si="30"/>
        <v>273394369</v>
      </c>
      <c r="AC35" s="40">
        <f t="shared" si="29"/>
        <v>0.82515606619524728</v>
      </c>
      <c r="AD35" s="41">
        <f>SUM(AD4:AD34)</f>
        <v>1404725380</v>
      </c>
      <c r="AE35" s="41">
        <f t="shared" ref="AE35:AY35" si="31">SUM(AE4:AE34)</f>
        <v>61228603</v>
      </c>
      <c r="AF35" s="41">
        <f t="shared" si="31"/>
        <v>614981268</v>
      </c>
      <c r="AG35" s="41">
        <f t="shared" si="31"/>
        <v>52929687</v>
      </c>
      <c r="AH35" s="41">
        <f t="shared" si="31"/>
        <v>0</v>
      </c>
      <c r="AI35" s="41">
        <f t="shared" si="31"/>
        <v>134655529</v>
      </c>
      <c r="AJ35" s="41">
        <f t="shared" si="31"/>
        <v>0</v>
      </c>
      <c r="AK35" s="41">
        <f t="shared" si="31"/>
        <v>0</v>
      </c>
      <c r="AL35" s="41">
        <f t="shared" si="31"/>
        <v>1000000</v>
      </c>
      <c r="AM35" s="41">
        <f t="shared" si="31"/>
        <v>1000000</v>
      </c>
      <c r="AN35" s="41">
        <f t="shared" si="31"/>
        <v>1000000</v>
      </c>
      <c r="AO35" s="41">
        <f t="shared" si="31"/>
        <v>0</v>
      </c>
      <c r="AP35" s="41">
        <f t="shared" si="31"/>
        <v>0</v>
      </c>
      <c r="AQ35" s="41">
        <f t="shared" si="31"/>
        <v>0</v>
      </c>
      <c r="AR35" s="41">
        <f t="shared" si="31"/>
        <v>0</v>
      </c>
      <c r="AS35" s="41">
        <f t="shared" si="31"/>
        <v>0</v>
      </c>
      <c r="AT35" s="41">
        <f t="shared" si="31"/>
        <v>189941152</v>
      </c>
      <c r="AU35" s="41">
        <f t="shared" si="31"/>
        <v>60319233</v>
      </c>
      <c r="AV35" s="41">
        <f t="shared" si="31"/>
        <v>146993233</v>
      </c>
      <c r="AW35" s="41">
        <f t="shared" si="31"/>
        <v>0</v>
      </c>
      <c r="AX35" s="41">
        <f t="shared" si="31"/>
        <v>0</v>
      </c>
      <c r="AY35" s="41">
        <f t="shared" si="31"/>
        <v>140676675</v>
      </c>
      <c r="AZ35" s="40">
        <f t="shared" si="11"/>
        <v>0.17484393380475272</v>
      </c>
      <c r="BA35" s="41">
        <f t="shared" ref="BA35:BV35" si="32">SUM(BA4:BA34)</f>
        <v>297650010</v>
      </c>
      <c r="BB35" s="41">
        <f t="shared" si="32"/>
        <v>0</v>
      </c>
      <c r="BC35" s="41">
        <f t="shared" si="32"/>
        <v>25018732</v>
      </c>
      <c r="BD35" s="41">
        <f t="shared" si="32"/>
        <v>12601187</v>
      </c>
      <c r="BE35" s="41">
        <f t="shared" si="32"/>
        <v>0</v>
      </c>
      <c r="BF35" s="41">
        <f t="shared" si="32"/>
        <v>19344471</v>
      </c>
      <c r="BG35" s="41">
        <f t="shared" si="32"/>
        <v>0</v>
      </c>
      <c r="BH35" s="41">
        <f t="shared" si="32"/>
        <v>0</v>
      </c>
      <c r="BI35" s="41">
        <f t="shared" si="32"/>
        <v>0</v>
      </c>
      <c r="BJ35" s="41">
        <f t="shared" si="32"/>
        <v>0</v>
      </c>
      <c r="BK35" s="41">
        <f t="shared" si="32"/>
        <v>0</v>
      </c>
      <c r="BL35" s="41">
        <f t="shared" si="32"/>
        <v>0</v>
      </c>
      <c r="BM35" s="41">
        <f t="shared" si="32"/>
        <v>0</v>
      </c>
      <c r="BN35" s="41">
        <f t="shared" si="32"/>
        <v>0</v>
      </c>
      <c r="BO35" s="41">
        <f t="shared" si="32"/>
        <v>0</v>
      </c>
      <c r="BP35" s="41">
        <f t="shared" si="32"/>
        <v>0</v>
      </c>
      <c r="BQ35" s="41">
        <f t="shared" si="32"/>
        <v>39058848</v>
      </c>
      <c r="BR35" s="41">
        <f t="shared" si="32"/>
        <v>5680767</v>
      </c>
      <c r="BS35" s="41">
        <f t="shared" si="32"/>
        <v>63228311</v>
      </c>
      <c r="BT35" s="41">
        <f t="shared" si="32"/>
        <v>0</v>
      </c>
      <c r="BU35" s="41">
        <f t="shared" si="32"/>
        <v>0</v>
      </c>
      <c r="BV35" s="41">
        <f t="shared" si="32"/>
        <v>132717694</v>
      </c>
      <c r="BW35" s="40">
        <f t="shared" si="27"/>
        <v>0.76017897497919074</v>
      </c>
      <c r="BX35" s="41">
        <f>SUM(BX4:BX34)</f>
        <v>1294109979</v>
      </c>
      <c r="BY35" s="41">
        <f t="shared" ref="BY35:CS35" si="33">SUM(BY4:BY34)</f>
        <v>58726458</v>
      </c>
      <c r="BZ35" s="41">
        <f t="shared" si="33"/>
        <v>572385758</v>
      </c>
      <c r="CA35" s="41">
        <f t="shared" si="33"/>
        <v>52081397</v>
      </c>
      <c r="CB35" s="41">
        <f t="shared" si="33"/>
        <v>0</v>
      </c>
      <c r="CC35" s="41">
        <f t="shared" si="33"/>
        <v>119567225</v>
      </c>
      <c r="CD35" s="41">
        <f t="shared" si="33"/>
        <v>0</v>
      </c>
      <c r="CE35" s="41">
        <f t="shared" si="33"/>
        <v>0</v>
      </c>
      <c r="CF35" s="41">
        <f t="shared" si="33"/>
        <v>0</v>
      </c>
      <c r="CG35" s="41">
        <f t="shared" si="33"/>
        <v>0</v>
      </c>
      <c r="CH35" s="41">
        <f t="shared" si="33"/>
        <v>0</v>
      </c>
      <c r="CI35" s="41">
        <f t="shared" si="33"/>
        <v>0</v>
      </c>
      <c r="CJ35" s="41">
        <f t="shared" si="33"/>
        <v>0</v>
      </c>
      <c r="CK35" s="41">
        <f t="shared" si="33"/>
        <v>0</v>
      </c>
      <c r="CL35" s="41">
        <f t="shared" si="33"/>
        <v>0</v>
      </c>
      <c r="CM35" s="41">
        <f t="shared" si="33"/>
        <v>0</v>
      </c>
      <c r="CN35" s="41">
        <f t="shared" si="33"/>
        <v>185690766</v>
      </c>
      <c r="CO35" s="41">
        <f t="shared" si="33"/>
        <v>60319233</v>
      </c>
      <c r="CP35" s="41">
        <f t="shared" si="33"/>
        <v>123069134</v>
      </c>
      <c r="CQ35" s="41">
        <f t="shared" si="33"/>
        <v>0</v>
      </c>
      <c r="CR35" s="41">
        <f t="shared" si="33"/>
        <v>0</v>
      </c>
      <c r="CS35" s="41">
        <f t="shared" si="33"/>
        <v>122270008</v>
      </c>
      <c r="CT35" s="40">
        <f t="shared" si="6"/>
        <v>0.23982102502080926</v>
      </c>
      <c r="CU35" s="41">
        <f t="shared" ref="CU35:DN35" si="34">SUM(CU4:CU34)</f>
        <v>408265411</v>
      </c>
      <c r="CV35" s="41">
        <f t="shared" si="34"/>
        <v>2502145</v>
      </c>
      <c r="CW35" s="41">
        <f t="shared" si="34"/>
        <v>67614242</v>
      </c>
      <c r="CX35" s="41">
        <f t="shared" si="34"/>
        <v>13449477</v>
      </c>
      <c r="CY35" s="41">
        <f t="shared" si="34"/>
        <v>0</v>
      </c>
      <c r="CZ35" s="41">
        <f t="shared" si="34"/>
        <v>34432775</v>
      </c>
      <c r="DA35" s="41">
        <f t="shared" si="34"/>
        <v>0</v>
      </c>
      <c r="DB35" s="41">
        <f t="shared" si="34"/>
        <v>0</v>
      </c>
      <c r="DC35" s="41">
        <f t="shared" si="34"/>
        <v>1000000</v>
      </c>
      <c r="DD35" s="41">
        <f t="shared" si="34"/>
        <v>1000000</v>
      </c>
      <c r="DE35" s="41">
        <f t="shared" si="34"/>
        <v>1000000</v>
      </c>
      <c r="DF35" s="41">
        <f t="shared" si="34"/>
        <v>0</v>
      </c>
      <c r="DG35" s="41">
        <f t="shared" si="34"/>
        <v>0</v>
      </c>
      <c r="DH35" s="41">
        <f t="shared" si="34"/>
        <v>0</v>
      </c>
      <c r="DI35" s="41">
        <f t="shared" si="34"/>
        <v>0</v>
      </c>
      <c r="DJ35" s="41">
        <f t="shared" si="34"/>
        <v>0</v>
      </c>
      <c r="DK35" s="41">
        <f t="shared" si="34"/>
        <v>43309234</v>
      </c>
      <c r="DL35" s="41">
        <f t="shared" si="34"/>
        <v>5680767</v>
      </c>
      <c r="DM35" s="41">
        <f t="shared" si="34"/>
        <v>87152410</v>
      </c>
      <c r="DN35" s="41">
        <f t="shared" si="34"/>
        <v>0</v>
      </c>
      <c r="DO35" s="41">
        <f>SUM(DO4:DO34)</f>
        <v>0</v>
      </c>
      <c r="DP35" s="41">
        <f>SUM(DP4:DP34)</f>
        <v>151124361</v>
      </c>
      <c r="DR35" s="25">
        <f t="shared" ref="DR35:DR60" si="35">+G35</f>
        <v>1702375390</v>
      </c>
      <c r="DS35" s="25">
        <f t="shared" ref="DS35:DS103" si="36">+AD35+BA35</f>
        <v>1702375390</v>
      </c>
      <c r="DT35" s="25">
        <f t="shared" si="10"/>
        <v>1702375390</v>
      </c>
      <c r="DV35" s="43"/>
    </row>
    <row r="36" spans="1:126" ht="24.75" customHeight="1" thickTop="1" x14ac:dyDescent="0.25">
      <c r="A36" s="15" t="s">
        <v>123</v>
      </c>
      <c r="B36" s="232" t="s">
        <v>124</v>
      </c>
      <c r="C36" s="16" t="s">
        <v>125</v>
      </c>
      <c r="D36" s="17" t="s">
        <v>126</v>
      </c>
      <c r="E36" s="18">
        <v>410</v>
      </c>
      <c r="F36" s="19" t="s">
        <v>127</v>
      </c>
      <c r="G36" s="20">
        <f t="shared" ref="G36:G70" si="3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4">
        <f t="shared" si="29"/>
        <v>0.13713312319837095</v>
      </c>
      <c r="AD36" s="20">
        <f t="shared" ref="AD36:AD70" si="38">SUM(AE36:AY36)</f>
        <v>14078877</v>
      </c>
      <c r="AE36" s="20"/>
      <c r="AF36" s="20"/>
      <c r="AG36" s="20"/>
      <c r="AH36" s="20"/>
      <c r="AI36" s="20"/>
      <c r="AJ36" s="20"/>
      <c r="AK36" s="20"/>
      <c r="AL36" s="20"/>
      <c r="AM36" s="20"/>
      <c r="AN36" s="20"/>
      <c r="AO36" s="20"/>
      <c r="AP36" s="20"/>
      <c r="AQ36" s="20"/>
      <c r="AR36" s="20"/>
      <c r="AS36" s="20"/>
      <c r="AT36" s="20">
        <f>+'[4]JULIO 2018'!$Y$781</f>
        <v>14078877</v>
      </c>
      <c r="AU36" s="20"/>
      <c r="AV36" s="20"/>
      <c r="AW36" s="20"/>
      <c r="AX36" s="20"/>
      <c r="AY36" s="20"/>
      <c r="AZ36" s="44">
        <f t="shared" si="11"/>
        <v>0.86286687680162899</v>
      </c>
      <c r="BA36" s="20">
        <f>SUM(BB36:BV36)</f>
        <v>88586888</v>
      </c>
      <c r="BB36" s="20">
        <f t="shared" ref="BB36:BQ52" si="39">H36-AE36</f>
        <v>0</v>
      </c>
      <c r="BC36" s="20">
        <f t="shared" si="39"/>
        <v>0</v>
      </c>
      <c r="BD36" s="20">
        <f t="shared" si="39"/>
        <v>2665765</v>
      </c>
      <c r="BE36" s="20">
        <f t="shared" si="39"/>
        <v>0</v>
      </c>
      <c r="BF36" s="20">
        <f t="shared" si="39"/>
        <v>0</v>
      </c>
      <c r="BG36" s="20">
        <f t="shared" si="39"/>
        <v>0</v>
      </c>
      <c r="BH36" s="20">
        <f t="shared" si="39"/>
        <v>0</v>
      </c>
      <c r="BI36" s="20">
        <f t="shared" si="39"/>
        <v>0</v>
      </c>
      <c r="BJ36" s="20">
        <f t="shared" si="39"/>
        <v>0</v>
      </c>
      <c r="BK36" s="20">
        <f t="shared" si="39"/>
        <v>0</v>
      </c>
      <c r="BL36" s="20">
        <f t="shared" si="39"/>
        <v>0</v>
      </c>
      <c r="BM36" s="20">
        <f t="shared" si="39"/>
        <v>0</v>
      </c>
      <c r="BN36" s="20">
        <f t="shared" si="39"/>
        <v>0</v>
      </c>
      <c r="BO36" s="20">
        <f t="shared" si="39"/>
        <v>0</v>
      </c>
      <c r="BP36" s="20">
        <f t="shared" si="39"/>
        <v>0</v>
      </c>
      <c r="BQ36" s="20">
        <f t="shared" si="39"/>
        <v>85921123</v>
      </c>
      <c r="BR36" s="20">
        <f t="shared" ref="BR36:BV70" si="40">X36-AU36</f>
        <v>0</v>
      </c>
      <c r="BS36" s="20">
        <f t="shared" si="40"/>
        <v>0</v>
      </c>
      <c r="BT36" s="20">
        <f t="shared" si="40"/>
        <v>0</v>
      </c>
      <c r="BU36" s="20">
        <f t="shared" si="40"/>
        <v>0</v>
      </c>
      <c r="BV36" s="20">
        <f t="shared" si="40"/>
        <v>0</v>
      </c>
      <c r="BW36" s="44">
        <f t="shared" si="27"/>
        <v>0.13713312319837095</v>
      </c>
      <c r="BX36" s="45">
        <f t="shared" ref="BX36:BX70" si="41">SUM(BY36:CS36)</f>
        <v>14078877</v>
      </c>
      <c r="BY36" s="45"/>
      <c r="BZ36" s="45"/>
      <c r="CA36" s="45"/>
      <c r="CB36" s="45"/>
      <c r="CC36" s="45"/>
      <c r="CD36" s="45"/>
      <c r="CE36" s="45"/>
      <c r="CF36" s="45"/>
      <c r="CG36" s="45"/>
      <c r="CH36" s="45"/>
      <c r="CI36" s="45"/>
      <c r="CJ36" s="45"/>
      <c r="CK36" s="45"/>
      <c r="CL36" s="45"/>
      <c r="CM36" s="45"/>
      <c r="CN36" s="45">
        <f>+'[2]AGOSTO 2018'!$H$918</f>
        <v>14078877</v>
      </c>
      <c r="CO36" s="45"/>
      <c r="CP36" s="45"/>
      <c r="CQ36" s="45"/>
      <c r="CR36" s="45"/>
      <c r="CS36" s="45"/>
      <c r="CT36" s="44">
        <f t="shared" si="6"/>
        <v>0.86286687680162899</v>
      </c>
      <c r="CU36" s="20">
        <f>SUM(CV36:DP36)</f>
        <v>88586888</v>
      </c>
      <c r="CV36" s="20">
        <f t="shared" ref="CV36:DK52" si="42">H36-BY36</f>
        <v>0</v>
      </c>
      <c r="CW36" s="20">
        <f t="shared" si="42"/>
        <v>0</v>
      </c>
      <c r="CX36" s="20">
        <f t="shared" si="42"/>
        <v>2665765</v>
      </c>
      <c r="CY36" s="20">
        <f t="shared" si="42"/>
        <v>0</v>
      </c>
      <c r="CZ36" s="20">
        <f t="shared" si="42"/>
        <v>0</v>
      </c>
      <c r="DA36" s="20">
        <f t="shared" si="42"/>
        <v>0</v>
      </c>
      <c r="DB36" s="20">
        <f t="shared" si="42"/>
        <v>0</v>
      </c>
      <c r="DC36" s="20">
        <f t="shared" si="42"/>
        <v>0</v>
      </c>
      <c r="DD36" s="20">
        <f t="shared" si="42"/>
        <v>0</v>
      </c>
      <c r="DE36" s="20">
        <f t="shared" si="42"/>
        <v>0</v>
      </c>
      <c r="DF36" s="20">
        <f t="shared" si="42"/>
        <v>0</v>
      </c>
      <c r="DG36" s="20">
        <f t="shared" si="42"/>
        <v>0</v>
      </c>
      <c r="DH36" s="20">
        <f t="shared" si="42"/>
        <v>0</v>
      </c>
      <c r="DI36" s="20">
        <f t="shared" si="42"/>
        <v>0</v>
      </c>
      <c r="DJ36" s="20">
        <f t="shared" si="42"/>
        <v>0</v>
      </c>
      <c r="DK36" s="20">
        <f t="shared" si="42"/>
        <v>85921123</v>
      </c>
      <c r="DL36" s="20">
        <f t="shared" ref="DL36:DP70" si="43">X36-CO36</f>
        <v>0</v>
      </c>
      <c r="DM36" s="20">
        <f t="shared" si="43"/>
        <v>0</v>
      </c>
      <c r="DN36" s="20">
        <f t="shared" si="43"/>
        <v>0</v>
      </c>
      <c r="DO36" s="20">
        <f t="shared" si="43"/>
        <v>0</v>
      </c>
      <c r="DP36" s="20">
        <f t="shared" si="43"/>
        <v>0</v>
      </c>
      <c r="DR36" s="25">
        <f t="shared" si="35"/>
        <v>102665765</v>
      </c>
      <c r="DS36" s="25">
        <f t="shared" si="36"/>
        <v>102665765</v>
      </c>
      <c r="DT36" s="25">
        <f t="shared" si="10"/>
        <v>102665765</v>
      </c>
    </row>
    <row r="37" spans="1:126" ht="30.75" customHeight="1" x14ac:dyDescent="0.25">
      <c r="A37" s="26"/>
      <c r="B37" s="232"/>
      <c r="C37" s="16" t="s">
        <v>128</v>
      </c>
      <c r="D37" s="17" t="s">
        <v>129</v>
      </c>
      <c r="E37" s="18">
        <v>410</v>
      </c>
      <c r="F37" s="19" t="s">
        <v>130</v>
      </c>
      <c r="G37" s="20">
        <f t="shared" si="37"/>
        <v>482877388</v>
      </c>
      <c r="H37" s="20"/>
      <c r="I37" s="20"/>
      <c r="J37" s="20">
        <v>2877388</v>
      </c>
      <c r="K37" s="20"/>
      <c r="L37" s="20"/>
      <c r="M37" s="20"/>
      <c r="N37" s="20"/>
      <c r="O37" s="20"/>
      <c r="P37" s="20"/>
      <c r="Q37" s="20"/>
      <c r="R37" s="20"/>
      <c r="S37" s="20"/>
      <c r="T37" s="20"/>
      <c r="U37" s="20"/>
      <c r="V37" s="20"/>
      <c r="W37" s="20">
        <v>480000000</v>
      </c>
      <c r="X37" s="20"/>
      <c r="Y37" s="20"/>
      <c r="Z37" s="20"/>
      <c r="AA37" s="20"/>
      <c r="AB37" s="20">
        <f>59280074-59280074</f>
        <v>0</v>
      </c>
      <c r="AC37" s="21">
        <f t="shared" si="29"/>
        <v>0.81761192346409894</v>
      </c>
      <c r="AD37" s="20">
        <f t="shared" si="38"/>
        <v>394806310</v>
      </c>
      <c r="AE37" s="20"/>
      <c r="AF37" s="20"/>
      <c r="AG37" s="20">
        <f>+'[9]MARZO 2018'!$M$508</f>
        <v>2877388</v>
      </c>
      <c r="AH37" s="20"/>
      <c r="AI37" s="20"/>
      <c r="AJ37" s="20"/>
      <c r="AK37" s="20"/>
      <c r="AL37" s="20"/>
      <c r="AM37" s="20"/>
      <c r="AN37" s="20"/>
      <c r="AO37" s="20"/>
      <c r="AP37" s="20"/>
      <c r="AQ37" s="20"/>
      <c r="AR37" s="20"/>
      <c r="AS37" s="20"/>
      <c r="AT37" s="20">
        <f>+'[7]MAYO 2018'!$Y$638</f>
        <v>391928922</v>
      </c>
      <c r="AU37" s="20"/>
      <c r="AV37" s="20"/>
      <c r="AW37" s="20"/>
      <c r="AX37" s="20"/>
      <c r="AY37" s="20"/>
      <c r="AZ37" s="21">
        <f t="shared" si="11"/>
        <v>0.18238807653590106</v>
      </c>
      <c r="BA37" s="20">
        <f t="shared" ref="BA37:BA70" si="44">SUM(BB37:BV37)</f>
        <v>88071078</v>
      </c>
      <c r="BB37" s="20">
        <f t="shared" si="39"/>
        <v>0</v>
      </c>
      <c r="BC37" s="20">
        <f t="shared" si="39"/>
        <v>0</v>
      </c>
      <c r="BD37" s="20">
        <f t="shared" si="39"/>
        <v>0</v>
      </c>
      <c r="BE37" s="20">
        <f t="shared" si="39"/>
        <v>0</v>
      </c>
      <c r="BF37" s="20">
        <f t="shared" si="39"/>
        <v>0</v>
      </c>
      <c r="BG37" s="20">
        <f t="shared" si="39"/>
        <v>0</v>
      </c>
      <c r="BH37" s="20">
        <f t="shared" si="39"/>
        <v>0</v>
      </c>
      <c r="BI37" s="20">
        <f t="shared" si="39"/>
        <v>0</v>
      </c>
      <c r="BJ37" s="20">
        <f t="shared" si="39"/>
        <v>0</v>
      </c>
      <c r="BK37" s="20">
        <f t="shared" si="39"/>
        <v>0</v>
      </c>
      <c r="BL37" s="20">
        <f t="shared" si="39"/>
        <v>0</v>
      </c>
      <c r="BM37" s="20">
        <f t="shared" si="39"/>
        <v>0</v>
      </c>
      <c r="BN37" s="20">
        <f t="shared" si="39"/>
        <v>0</v>
      </c>
      <c r="BO37" s="20">
        <f t="shared" si="39"/>
        <v>0</v>
      </c>
      <c r="BP37" s="20">
        <f t="shared" si="39"/>
        <v>0</v>
      </c>
      <c r="BQ37" s="20">
        <f t="shared" si="39"/>
        <v>88071078</v>
      </c>
      <c r="BR37" s="20">
        <f t="shared" si="40"/>
        <v>0</v>
      </c>
      <c r="BS37" s="20">
        <f t="shared" si="40"/>
        <v>0</v>
      </c>
      <c r="BT37" s="20">
        <f t="shared" si="40"/>
        <v>0</v>
      </c>
      <c r="BU37" s="20">
        <f t="shared" si="40"/>
        <v>0</v>
      </c>
      <c r="BV37" s="20">
        <f t="shared" si="40"/>
        <v>0</v>
      </c>
      <c r="BW37" s="21">
        <f t="shared" si="27"/>
        <v>0.81761192346409894</v>
      </c>
      <c r="BX37" s="20">
        <f t="shared" si="41"/>
        <v>394806310</v>
      </c>
      <c r="BY37" s="20"/>
      <c r="BZ37" s="20"/>
      <c r="CA37" s="20">
        <f>+'[4]JULIO 2018'!$H$799</f>
        <v>2877388</v>
      </c>
      <c r="CB37" s="20"/>
      <c r="CC37" s="20"/>
      <c r="CD37" s="20"/>
      <c r="CE37" s="20"/>
      <c r="CF37" s="20"/>
      <c r="CG37" s="20"/>
      <c r="CH37" s="20"/>
      <c r="CI37" s="20"/>
      <c r="CJ37" s="20"/>
      <c r="CK37" s="20"/>
      <c r="CL37" s="20"/>
      <c r="CM37" s="20"/>
      <c r="CN37" s="20">
        <f>+'[4]JULIO 2018'!$H$794+'[4]JULIO 2018'!$H$797+'[4]JULIO 2018'!$H$802</f>
        <v>391928922</v>
      </c>
      <c r="CO37" s="20"/>
      <c r="CP37" s="20"/>
      <c r="CQ37" s="20"/>
      <c r="CR37" s="20"/>
      <c r="CS37" s="20"/>
      <c r="CT37" s="21">
        <f t="shared" si="6"/>
        <v>0.18238807653590106</v>
      </c>
      <c r="CU37" s="20">
        <f t="shared" ref="CU37:CU100" si="45">SUM(CV37:DP37)</f>
        <v>88071078</v>
      </c>
      <c r="CV37" s="20">
        <f t="shared" si="42"/>
        <v>0</v>
      </c>
      <c r="CW37" s="20">
        <f t="shared" si="42"/>
        <v>0</v>
      </c>
      <c r="CX37" s="20">
        <f t="shared" si="42"/>
        <v>0</v>
      </c>
      <c r="CY37" s="20">
        <f t="shared" si="42"/>
        <v>0</v>
      </c>
      <c r="CZ37" s="20">
        <f t="shared" si="42"/>
        <v>0</v>
      </c>
      <c r="DA37" s="20">
        <f t="shared" si="42"/>
        <v>0</v>
      </c>
      <c r="DB37" s="20">
        <f t="shared" si="42"/>
        <v>0</v>
      </c>
      <c r="DC37" s="20">
        <f t="shared" si="42"/>
        <v>0</v>
      </c>
      <c r="DD37" s="20">
        <f t="shared" si="42"/>
        <v>0</v>
      </c>
      <c r="DE37" s="20">
        <f t="shared" si="42"/>
        <v>0</v>
      </c>
      <c r="DF37" s="20">
        <f t="shared" si="42"/>
        <v>0</v>
      </c>
      <c r="DG37" s="20">
        <f t="shared" si="42"/>
        <v>0</v>
      </c>
      <c r="DH37" s="20">
        <f t="shared" si="42"/>
        <v>0</v>
      </c>
      <c r="DI37" s="20">
        <f t="shared" si="42"/>
        <v>0</v>
      </c>
      <c r="DJ37" s="20">
        <f t="shared" si="42"/>
        <v>0</v>
      </c>
      <c r="DK37" s="20">
        <f t="shared" si="42"/>
        <v>88071078</v>
      </c>
      <c r="DL37" s="20">
        <f t="shared" si="43"/>
        <v>0</v>
      </c>
      <c r="DM37" s="20">
        <f t="shared" si="43"/>
        <v>0</v>
      </c>
      <c r="DN37" s="20">
        <f t="shared" si="43"/>
        <v>0</v>
      </c>
      <c r="DO37" s="20">
        <f t="shared" si="43"/>
        <v>0</v>
      </c>
      <c r="DP37" s="20">
        <f t="shared" si="43"/>
        <v>0</v>
      </c>
      <c r="DR37" s="25">
        <f t="shared" si="35"/>
        <v>482877388</v>
      </c>
      <c r="DS37" s="25">
        <f t="shared" si="36"/>
        <v>482877388</v>
      </c>
      <c r="DT37" s="25">
        <f t="shared" si="10"/>
        <v>482877388</v>
      </c>
    </row>
    <row r="38" spans="1:126" ht="33.75" customHeight="1" x14ac:dyDescent="0.25">
      <c r="A38" s="26"/>
      <c r="B38" s="232"/>
      <c r="C38" s="46" t="s">
        <v>131</v>
      </c>
      <c r="D38" s="27" t="s">
        <v>132</v>
      </c>
      <c r="E38" s="47">
        <v>410</v>
      </c>
      <c r="F38" s="32" t="s">
        <v>133</v>
      </c>
      <c r="G38" s="20">
        <f t="shared" si="37"/>
        <v>912315332</v>
      </c>
      <c r="H38" s="20"/>
      <c r="I38" s="20">
        <v>378295108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10000000+1125611+10000000+3543287</f>
        <v>24668898</v>
      </c>
      <c r="AC38" s="21">
        <f t="shared" si="29"/>
        <v>0.98896166966971455</v>
      </c>
      <c r="AD38" s="20">
        <f t="shared" si="38"/>
        <v>902244894</v>
      </c>
      <c r="AE38" s="20"/>
      <c r="AF38" s="20">
        <f>+'[8]ENERO 2018'!$K$437</f>
        <v>378295108</v>
      </c>
      <c r="AG38" s="20">
        <f>+'[2]AGOSTO 2018'!$M$947</f>
        <v>26473084</v>
      </c>
      <c r="AH38" s="20"/>
      <c r="AI38" s="20"/>
      <c r="AJ38" s="20"/>
      <c r="AK38" s="20">
        <f>+'[3]OCTUBRE 2018'!$P$1123</f>
        <v>482878242</v>
      </c>
      <c r="AL38" s="20"/>
      <c r="AM38" s="20"/>
      <c r="AN38" s="20"/>
      <c r="AO38" s="20"/>
      <c r="AP38" s="20"/>
      <c r="AQ38" s="20"/>
      <c r="AR38" s="20"/>
      <c r="AS38" s="20"/>
      <c r="AT38" s="20"/>
      <c r="AU38" s="20"/>
      <c r="AV38" s="20"/>
      <c r="AW38" s="20"/>
      <c r="AX38" s="20"/>
      <c r="AY38" s="20">
        <f>+'[3]OCTUBRE 2018'!$AF$1123</f>
        <v>14598460</v>
      </c>
      <c r="AZ38" s="21">
        <f t="shared" si="11"/>
        <v>1.1038330330285451E-2</v>
      </c>
      <c r="BA38" s="20">
        <f t="shared" si="44"/>
        <v>10070438</v>
      </c>
      <c r="BB38" s="20">
        <f t="shared" si="39"/>
        <v>0</v>
      </c>
      <c r="BC38" s="20">
        <f t="shared" si="39"/>
        <v>0</v>
      </c>
      <c r="BD38" s="20">
        <f t="shared" si="39"/>
        <v>0</v>
      </c>
      <c r="BE38" s="20">
        <f t="shared" si="39"/>
        <v>0</v>
      </c>
      <c r="BF38" s="20">
        <f t="shared" si="39"/>
        <v>0</v>
      </c>
      <c r="BG38" s="20">
        <f t="shared" si="39"/>
        <v>0</v>
      </c>
      <c r="BH38" s="20">
        <f t="shared" si="39"/>
        <v>0</v>
      </c>
      <c r="BI38" s="20">
        <f t="shared" si="39"/>
        <v>0</v>
      </c>
      <c r="BJ38" s="20">
        <f t="shared" si="39"/>
        <v>0</v>
      </c>
      <c r="BK38" s="20">
        <f t="shared" si="39"/>
        <v>0</v>
      </c>
      <c r="BL38" s="20">
        <f t="shared" si="39"/>
        <v>0</v>
      </c>
      <c r="BM38" s="20">
        <f t="shared" si="39"/>
        <v>0</v>
      </c>
      <c r="BN38" s="20">
        <f t="shared" si="39"/>
        <v>0</v>
      </c>
      <c r="BO38" s="20">
        <f t="shared" si="39"/>
        <v>0</v>
      </c>
      <c r="BP38" s="20">
        <f t="shared" si="39"/>
        <v>0</v>
      </c>
      <c r="BQ38" s="20">
        <f t="shared" si="39"/>
        <v>0</v>
      </c>
      <c r="BR38" s="20">
        <f t="shared" si="40"/>
        <v>0</v>
      </c>
      <c r="BS38" s="20">
        <f t="shared" si="40"/>
        <v>0</v>
      </c>
      <c r="BT38" s="20">
        <f t="shared" si="40"/>
        <v>0</v>
      </c>
      <c r="BU38" s="20">
        <f t="shared" si="40"/>
        <v>0</v>
      </c>
      <c r="BV38" s="20">
        <f t="shared" si="40"/>
        <v>10070438</v>
      </c>
      <c r="BW38" s="21">
        <f t="shared" si="27"/>
        <v>0.22760587892871234</v>
      </c>
      <c r="BX38" s="20">
        <f t="shared" si="41"/>
        <v>207648333</v>
      </c>
      <c r="BY38" s="20"/>
      <c r="BZ38" s="20">
        <f>+'[6]SEPTIEMBRE 2018'!$H$1020</f>
        <v>192049873</v>
      </c>
      <c r="CA38" s="20">
        <f>+'[6]SEPTIEMBRE 2018'!$H$1064</f>
        <v>1000000</v>
      </c>
      <c r="CB38" s="20"/>
      <c r="CC38" s="20"/>
      <c r="CD38" s="20"/>
      <c r="CE38" s="20"/>
      <c r="CF38" s="20"/>
      <c r="CG38" s="20"/>
      <c r="CH38" s="20"/>
      <c r="CI38" s="20"/>
      <c r="CJ38" s="20"/>
      <c r="CK38" s="20"/>
      <c r="CL38" s="20"/>
      <c r="CM38" s="20"/>
      <c r="CN38" s="20"/>
      <c r="CO38" s="20"/>
      <c r="CP38" s="20"/>
      <c r="CQ38" s="20"/>
      <c r="CR38" s="20"/>
      <c r="CS38" s="20">
        <f>+'[3]OCTUBRE 2018'!$H$1171+'[3]OCTUBRE 2018'!$H$1174+'[3]OCTUBRE 2018'!$H$1180+'[3]OCTUBRE 2018'!$H$1185+'[3]OCTUBRE 2018'!$H$1186+'[3]OCTUBRE 2018'!$H$1187</f>
        <v>14598460</v>
      </c>
      <c r="CT38" s="21">
        <f t="shared" si="6"/>
        <v>0.77239412107128769</v>
      </c>
      <c r="CU38" s="20">
        <f t="shared" si="45"/>
        <v>704666999</v>
      </c>
      <c r="CV38" s="20">
        <f t="shared" si="42"/>
        <v>0</v>
      </c>
      <c r="CW38" s="20">
        <f t="shared" si="42"/>
        <v>186245235</v>
      </c>
      <c r="CX38" s="20">
        <f t="shared" si="42"/>
        <v>25473084</v>
      </c>
      <c r="CY38" s="20">
        <f t="shared" si="42"/>
        <v>0</v>
      </c>
      <c r="CZ38" s="20">
        <f t="shared" si="42"/>
        <v>0</v>
      </c>
      <c r="DA38" s="20">
        <f t="shared" si="42"/>
        <v>0</v>
      </c>
      <c r="DB38" s="20">
        <f t="shared" si="42"/>
        <v>482878242</v>
      </c>
      <c r="DC38" s="20">
        <f t="shared" si="42"/>
        <v>0</v>
      </c>
      <c r="DD38" s="20">
        <f t="shared" si="42"/>
        <v>0</v>
      </c>
      <c r="DE38" s="20">
        <f t="shared" si="42"/>
        <v>0</v>
      </c>
      <c r="DF38" s="20">
        <f t="shared" si="42"/>
        <v>0</v>
      </c>
      <c r="DG38" s="20">
        <f t="shared" si="42"/>
        <v>0</v>
      </c>
      <c r="DH38" s="20">
        <f t="shared" si="42"/>
        <v>0</v>
      </c>
      <c r="DI38" s="20">
        <f t="shared" si="42"/>
        <v>0</v>
      </c>
      <c r="DJ38" s="20">
        <f t="shared" si="42"/>
        <v>0</v>
      </c>
      <c r="DK38" s="20">
        <f t="shared" si="42"/>
        <v>0</v>
      </c>
      <c r="DL38" s="20">
        <f t="shared" si="43"/>
        <v>0</v>
      </c>
      <c r="DM38" s="20">
        <f t="shared" si="43"/>
        <v>0</v>
      </c>
      <c r="DN38" s="20">
        <f t="shared" si="43"/>
        <v>0</v>
      </c>
      <c r="DO38" s="20">
        <f t="shared" si="43"/>
        <v>0</v>
      </c>
      <c r="DP38" s="20">
        <f t="shared" si="43"/>
        <v>10070438</v>
      </c>
      <c r="DR38" s="25">
        <f t="shared" si="35"/>
        <v>912315332</v>
      </c>
      <c r="DS38" s="25">
        <f t="shared" si="36"/>
        <v>912315332</v>
      </c>
      <c r="DT38" s="25">
        <f t="shared" si="10"/>
        <v>912315332</v>
      </c>
      <c r="DV38" s="25">
        <v>21125611</v>
      </c>
    </row>
    <row r="39" spans="1:126" ht="30.75" customHeight="1" x14ac:dyDescent="0.25">
      <c r="A39" s="26"/>
      <c r="B39" s="232"/>
      <c r="C39" s="16" t="s">
        <v>134</v>
      </c>
      <c r="D39" s="27" t="s">
        <v>135</v>
      </c>
      <c r="E39" s="18">
        <v>410</v>
      </c>
      <c r="F39" s="19" t="s">
        <v>127</v>
      </c>
      <c r="G39" s="20">
        <f t="shared" si="3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9"/>
        <v>1</v>
      </c>
      <c r="AD39" s="20">
        <f t="shared" si="38"/>
        <v>15000000</v>
      </c>
      <c r="AE39" s="20"/>
      <c r="AF39" s="20">
        <f>+'[8]ENERO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1"/>
        <v>0</v>
      </c>
      <c r="BA39" s="20">
        <f t="shared" si="44"/>
        <v>0</v>
      </c>
      <c r="BB39" s="20">
        <f t="shared" si="39"/>
        <v>0</v>
      </c>
      <c r="BC39" s="20">
        <f t="shared" si="39"/>
        <v>0</v>
      </c>
      <c r="BD39" s="20">
        <f t="shared" si="39"/>
        <v>0</v>
      </c>
      <c r="BE39" s="20">
        <f t="shared" si="39"/>
        <v>0</v>
      </c>
      <c r="BF39" s="20">
        <f t="shared" si="39"/>
        <v>0</v>
      </c>
      <c r="BG39" s="20">
        <f t="shared" si="39"/>
        <v>0</v>
      </c>
      <c r="BH39" s="20">
        <f t="shared" si="39"/>
        <v>0</v>
      </c>
      <c r="BI39" s="20">
        <f t="shared" si="39"/>
        <v>0</v>
      </c>
      <c r="BJ39" s="20">
        <f t="shared" si="39"/>
        <v>0</v>
      </c>
      <c r="BK39" s="20">
        <f t="shared" si="39"/>
        <v>0</v>
      </c>
      <c r="BL39" s="20">
        <f t="shared" si="39"/>
        <v>0</v>
      </c>
      <c r="BM39" s="20">
        <f t="shared" si="39"/>
        <v>0</v>
      </c>
      <c r="BN39" s="20">
        <f t="shared" si="39"/>
        <v>0</v>
      </c>
      <c r="BO39" s="20">
        <f t="shared" si="39"/>
        <v>0</v>
      </c>
      <c r="BP39" s="20">
        <f t="shared" si="39"/>
        <v>0</v>
      </c>
      <c r="BQ39" s="20">
        <f t="shared" si="39"/>
        <v>0</v>
      </c>
      <c r="BR39" s="20">
        <f t="shared" si="40"/>
        <v>0</v>
      </c>
      <c r="BS39" s="20">
        <f t="shared" si="40"/>
        <v>0</v>
      </c>
      <c r="BT39" s="20">
        <f t="shared" si="40"/>
        <v>0</v>
      </c>
      <c r="BU39" s="20">
        <f t="shared" si="40"/>
        <v>0</v>
      </c>
      <c r="BV39" s="20">
        <f t="shared" si="40"/>
        <v>0</v>
      </c>
      <c r="BW39" s="21">
        <f t="shared" si="27"/>
        <v>1</v>
      </c>
      <c r="BX39" s="20">
        <f t="shared" si="41"/>
        <v>15000000</v>
      </c>
      <c r="BY39" s="20"/>
      <c r="BZ39" s="20">
        <f>+'[8]ENERO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45"/>
        <v>0</v>
      </c>
      <c r="CV39" s="20">
        <f t="shared" si="42"/>
        <v>0</v>
      </c>
      <c r="CW39" s="20">
        <f t="shared" si="42"/>
        <v>0</v>
      </c>
      <c r="CX39" s="20">
        <f t="shared" si="42"/>
        <v>0</v>
      </c>
      <c r="CY39" s="20">
        <f t="shared" si="42"/>
        <v>0</v>
      </c>
      <c r="CZ39" s="20">
        <f t="shared" si="42"/>
        <v>0</v>
      </c>
      <c r="DA39" s="20">
        <f t="shared" si="42"/>
        <v>0</v>
      </c>
      <c r="DB39" s="20">
        <f t="shared" si="42"/>
        <v>0</v>
      </c>
      <c r="DC39" s="20">
        <f t="shared" si="42"/>
        <v>0</v>
      </c>
      <c r="DD39" s="20">
        <f t="shared" si="42"/>
        <v>0</v>
      </c>
      <c r="DE39" s="20">
        <f t="shared" si="42"/>
        <v>0</v>
      </c>
      <c r="DF39" s="20">
        <f t="shared" si="42"/>
        <v>0</v>
      </c>
      <c r="DG39" s="20">
        <f t="shared" si="42"/>
        <v>0</v>
      </c>
      <c r="DH39" s="20">
        <f t="shared" si="42"/>
        <v>0</v>
      </c>
      <c r="DI39" s="20">
        <f t="shared" si="42"/>
        <v>0</v>
      </c>
      <c r="DJ39" s="20">
        <f t="shared" si="42"/>
        <v>0</v>
      </c>
      <c r="DK39" s="20">
        <f t="shared" si="42"/>
        <v>0</v>
      </c>
      <c r="DL39" s="20">
        <f t="shared" si="43"/>
        <v>0</v>
      </c>
      <c r="DM39" s="20">
        <f t="shared" si="43"/>
        <v>0</v>
      </c>
      <c r="DN39" s="20">
        <f t="shared" si="43"/>
        <v>0</v>
      </c>
      <c r="DO39" s="20">
        <f t="shared" si="43"/>
        <v>0</v>
      </c>
      <c r="DP39" s="20">
        <f t="shared" si="43"/>
        <v>0</v>
      </c>
      <c r="DR39" s="25">
        <f t="shared" si="35"/>
        <v>15000000</v>
      </c>
      <c r="DS39" s="25">
        <f t="shared" si="36"/>
        <v>15000000</v>
      </c>
      <c r="DT39" s="25">
        <f t="shared" si="10"/>
        <v>15000000</v>
      </c>
    </row>
    <row r="40" spans="1:126" ht="40.5" customHeight="1" x14ac:dyDescent="0.25">
      <c r="A40" s="26"/>
      <c r="B40" s="232"/>
      <c r="C40" s="16" t="s">
        <v>136</v>
      </c>
      <c r="D40" s="27" t="s">
        <v>137</v>
      </c>
      <c r="E40" s="18">
        <v>410</v>
      </c>
      <c r="F40" s="19" t="s">
        <v>127</v>
      </c>
      <c r="G40" s="20">
        <f t="shared" si="37"/>
        <v>24461290</v>
      </c>
      <c r="H40" s="48"/>
      <c r="I40" s="48"/>
      <c r="J40" s="20">
        <v>24461290</v>
      </c>
      <c r="K40" s="48"/>
      <c r="L40" s="48"/>
      <c r="M40" s="48"/>
      <c r="N40" s="48"/>
      <c r="O40" s="48"/>
      <c r="P40" s="48"/>
      <c r="Q40" s="48"/>
      <c r="R40" s="48"/>
      <c r="S40" s="48"/>
      <c r="T40" s="48"/>
      <c r="U40" s="48"/>
      <c r="V40" s="48"/>
      <c r="W40" s="49"/>
      <c r="X40" s="49"/>
      <c r="Y40" s="49"/>
      <c r="Z40" s="49"/>
      <c r="AA40" s="49"/>
      <c r="AB40" s="49"/>
      <c r="AC40" s="21">
        <f t="shared" si="29"/>
        <v>0.98698723575085368</v>
      </c>
      <c r="AD40" s="20">
        <f t="shared" si="38"/>
        <v>24142981</v>
      </c>
      <c r="AE40" s="48"/>
      <c r="AF40" s="48"/>
      <c r="AG40" s="20">
        <f>+'[2]AGOSTO 2018'!$M$1019</f>
        <v>24142981</v>
      </c>
      <c r="AH40" s="48"/>
      <c r="AI40" s="48"/>
      <c r="AJ40" s="48"/>
      <c r="AK40" s="48"/>
      <c r="AL40" s="48"/>
      <c r="AM40" s="48"/>
      <c r="AN40" s="48"/>
      <c r="AO40" s="48"/>
      <c r="AP40" s="48"/>
      <c r="AQ40" s="48"/>
      <c r="AR40" s="48"/>
      <c r="AS40" s="48"/>
      <c r="AT40" s="48"/>
      <c r="AU40" s="48"/>
      <c r="AV40" s="48"/>
      <c r="AW40" s="48"/>
      <c r="AX40" s="48"/>
      <c r="AY40" s="48"/>
      <c r="AZ40" s="21">
        <f t="shared" si="11"/>
        <v>1.3012764249146325E-2</v>
      </c>
      <c r="BA40" s="20">
        <f t="shared" si="44"/>
        <v>318309</v>
      </c>
      <c r="BB40" s="20">
        <f t="shared" si="39"/>
        <v>0</v>
      </c>
      <c r="BC40" s="20">
        <f t="shared" si="39"/>
        <v>0</v>
      </c>
      <c r="BD40" s="20">
        <f t="shared" si="39"/>
        <v>318309</v>
      </c>
      <c r="BE40" s="20">
        <f t="shared" si="39"/>
        <v>0</v>
      </c>
      <c r="BF40" s="20">
        <f t="shared" si="39"/>
        <v>0</v>
      </c>
      <c r="BG40" s="20">
        <f t="shared" si="39"/>
        <v>0</v>
      </c>
      <c r="BH40" s="20">
        <f t="shared" si="39"/>
        <v>0</v>
      </c>
      <c r="BI40" s="20">
        <f t="shared" si="39"/>
        <v>0</v>
      </c>
      <c r="BJ40" s="20">
        <f t="shared" si="39"/>
        <v>0</v>
      </c>
      <c r="BK40" s="20">
        <f t="shared" si="39"/>
        <v>0</v>
      </c>
      <c r="BL40" s="20">
        <f t="shared" si="39"/>
        <v>0</v>
      </c>
      <c r="BM40" s="20">
        <f t="shared" si="39"/>
        <v>0</v>
      </c>
      <c r="BN40" s="20">
        <f t="shared" si="39"/>
        <v>0</v>
      </c>
      <c r="BO40" s="20">
        <f t="shared" si="39"/>
        <v>0</v>
      </c>
      <c r="BP40" s="20">
        <f t="shared" si="39"/>
        <v>0</v>
      </c>
      <c r="BQ40" s="20">
        <f t="shared" si="39"/>
        <v>0</v>
      </c>
      <c r="BR40" s="20">
        <f t="shared" si="40"/>
        <v>0</v>
      </c>
      <c r="BS40" s="20">
        <f t="shared" si="40"/>
        <v>0</v>
      </c>
      <c r="BT40" s="20">
        <f t="shared" si="40"/>
        <v>0</v>
      </c>
      <c r="BU40" s="20">
        <f t="shared" si="40"/>
        <v>0</v>
      </c>
      <c r="BV40" s="20">
        <f t="shared" si="40"/>
        <v>0</v>
      </c>
      <c r="BW40" s="21">
        <f t="shared" si="27"/>
        <v>0.98698723575085368</v>
      </c>
      <c r="BX40" s="20">
        <f t="shared" ref="BX40" si="46">SUM(BY40:CS40)</f>
        <v>24142981</v>
      </c>
      <c r="BY40" s="48"/>
      <c r="BZ40" s="48"/>
      <c r="CA40" s="20">
        <f>+'[1]ABRIL 2018'!$H$610</f>
        <v>24142981</v>
      </c>
      <c r="CB40" s="48"/>
      <c r="CC40" s="48"/>
      <c r="CD40" s="48"/>
      <c r="CE40" s="48"/>
      <c r="CF40" s="48"/>
      <c r="CG40" s="48"/>
      <c r="CH40" s="48"/>
      <c r="CI40" s="48"/>
      <c r="CJ40" s="48"/>
      <c r="CK40" s="48"/>
      <c r="CL40" s="48"/>
      <c r="CM40" s="48"/>
      <c r="CN40" s="48"/>
      <c r="CO40" s="48"/>
      <c r="CP40" s="48"/>
      <c r="CQ40" s="48"/>
      <c r="CR40" s="48"/>
      <c r="CS40" s="48"/>
      <c r="CT40" s="21">
        <f t="shared" si="6"/>
        <v>1.3012764249146325E-2</v>
      </c>
      <c r="CU40" s="20">
        <f t="shared" si="45"/>
        <v>318309</v>
      </c>
      <c r="CV40" s="20">
        <f t="shared" si="42"/>
        <v>0</v>
      </c>
      <c r="CW40" s="20">
        <f t="shared" si="42"/>
        <v>0</v>
      </c>
      <c r="CX40" s="20">
        <f t="shared" si="42"/>
        <v>318309</v>
      </c>
      <c r="CY40" s="20">
        <f t="shared" si="42"/>
        <v>0</v>
      </c>
      <c r="CZ40" s="20">
        <f t="shared" si="42"/>
        <v>0</v>
      </c>
      <c r="DA40" s="20">
        <f t="shared" si="42"/>
        <v>0</v>
      </c>
      <c r="DB40" s="20">
        <f t="shared" si="42"/>
        <v>0</v>
      </c>
      <c r="DC40" s="20">
        <f t="shared" si="42"/>
        <v>0</v>
      </c>
      <c r="DD40" s="20">
        <f t="shared" si="42"/>
        <v>0</v>
      </c>
      <c r="DE40" s="20">
        <f t="shared" si="42"/>
        <v>0</v>
      </c>
      <c r="DF40" s="20">
        <f t="shared" si="42"/>
        <v>0</v>
      </c>
      <c r="DG40" s="20">
        <f t="shared" si="42"/>
        <v>0</v>
      </c>
      <c r="DH40" s="20">
        <f t="shared" si="42"/>
        <v>0</v>
      </c>
      <c r="DI40" s="20">
        <f t="shared" si="42"/>
        <v>0</v>
      </c>
      <c r="DJ40" s="20">
        <f t="shared" si="42"/>
        <v>0</v>
      </c>
      <c r="DK40" s="20">
        <f t="shared" si="42"/>
        <v>0</v>
      </c>
      <c r="DL40" s="20">
        <f t="shared" si="43"/>
        <v>0</v>
      </c>
      <c r="DM40" s="20">
        <f t="shared" si="43"/>
        <v>0</v>
      </c>
      <c r="DN40" s="20">
        <f t="shared" si="43"/>
        <v>0</v>
      </c>
      <c r="DO40" s="20">
        <f t="shared" si="43"/>
        <v>0</v>
      </c>
      <c r="DP40" s="20">
        <f t="shared" si="43"/>
        <v>0</v>
      </c>
      <c r="DR40" s="25">
        <f t="shared" si="35"/>
        <v>24461290</v>
      </c>
      <c r="DS40" s="25">
        <f t="shared" si="36"/>
        <v>24461290</v>
      </c>
      <c r="DT40" s="25">
        <f t="shared" si="10"/>
        <v>24461290</v>
      </c>
    </row>
    <row r="41" spans="1:126" ht="30.75" customHeight="1" x14ac:dyDescent="0.25">
      <c r="A41" s="26"/>
      <c r="B41" s="232"/>
      <c r="C41" s="16" t="s">
        <v>138</v>
      </c>
      <c r="D41" s="27" t="s">
        <v>139</v>
      </c>
      <c r="E41" s="18">
        <v>410</v>
      </c>
      <c r="F41" s="19" t="s">
        <v>127</v>
      </c>
      <c r="G41" s="20">
        <f t="shared" si="3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9"/>
        <v>1</v>
      </c>
      <c r="AD41" s="20">
        <f t="shared" si="38"/>
        <v>35000000</v>
      </c>
      <c r="AE41" s="20"/>
      <c r="AF41" s="20"/>
      <c r="AG41" s="20"/>
      <c r="AH41" s="20"/>
      <c r="AI41" s="20"/>
      <c r="AJ41" s="20"/>
      <c r="AK41" s="20"/>
      <c r="AL41" s="20"/>
      <c r="AM41" s="20"/>
      <c r="AN41" s="20"/>
      <c r="AO41" s="20"/>
      <c r="AP41" s="20"/>
      <c r="AQ41" s="20"/>
      <c r="AR41" s="20"/>
      <c r="AS41" s="20"/>
      <c r="AT41" s="20">
        <f>+'[8]ENERO 2018'!$Y$461</f>
        <v>35000000</v>
      </c>
      <c r="AU41" s="20"/>
      <c r="AV41" s="20"/>
      <c r="AW41" s="20"/>
      <c r="AX41" s="20"/>
      <c r="AY41" s="20"/>
      <c r="AZ41" s="21">
        <f t="shared" si="11"/>
        <v>0</v>
      </c>
      <c r="BA41" s="20">
        <f t="shared" si="44"/>
        <v>0</v>
      </c>
      <c r="BB41" s="20">
        <f t="shared" si="39"/>
        <v>0</v>
      </c>
      <c r="BC41" s="20">
        <f t="shared" si="39"/>
        <v>0</v>
      </c>
      <c r="BD41" s="20">
        <f t="shared" si="39"/>
        <v>0</v>
      </c>
      <c r="BE41" s="20">
        <f t="shared" si="39"/>
        <v>0</v>
      </c>
      <c r="BF41" s="20">
        <f t="shared" si="39"/>
        <v>0</v>
      </c>
      <c r="BG41" s="20">
        <f t="shared" si="39"/>
        <v>0</v>
      </c>
      <c r="BH41" s="20">
        <f t="shared" si="39"/>
        <v>0</v>
      </c>
      <c r="BI41" s="20">
        <f t="shared" si="39"/>
        <v>0</v>
      </c>
      <c r="BJ41" s="20">
        <f t="shared" si="39"/>
        <v>0</v>
      </c>
      <c r="BK41" s="20">
        <f t="shared" si="39"/>
        <v>0</v>
      </c>
      <c r="BL41" s="20">
        <f t="shared" si="39"/>
        <v>0</v>
      </c>
      <c r="BM41" s="20">
        <f t="shared" si="39"/>
        <v>0</v>
      </c>
      <c r="BN41" s="20">
        <f t="shared" si="39"/>
        <v>0</v>
      </c>
      <c r="BO41" s="20">
        <f t="shared" si="39"/>
        <v>0</v>
      </c>
      <c r="BP41" s="20">
        <f t="shared" si="39"/>
        <v>0</v>
      </c>
      <c r="BQ41" s="20">
        <f t="shared" si="39"/>
        <v>0</v>
      </c>
      <c r="BR41" s="20">
        <f t="shared" si="40"/>
        <v>0</v>
      </c>
      <c r="BS41" s="20">
        <f t="shared" si="40"/>
        <v>0</v>
      </c>
      <c r="BT41" s="20">
        <f t="shared" si="40"/>
        <v>0</v>
      </c>
      <c r="BU41" s="20">
        <f t="shared" si="40"/>
        <v>0</v>
      </c>
      <c r="BV41" s="20">
        <f t="shared" si="40"/>
        <v>0</v>
      </c>
      <c r="BW41" s="21">
        <f t="shared" si="27"/>
        <v>0.9075990285714286</v>
      </c>
      <c r="BX41" s="20">
        <f t="shared" si="41"/>
        <v>31765966</v>
      </c>
      <c r="BY41" s="20"/>
      <c r="BZ41" s="20"/>
      <c r="CA41" s="20"/>
      <c r="CB41" s="20"/>
      <c r="CC41" s="20"/>
      <c r="CD41" s="20"/>
      <c r="CE41" s="20"/>
      <c r="CF41" s="20"/>
      <c r="CG41" s="20"/>
      <c r="CH41" s="20"/>
      <c r="CI41" s="20"/>
      <c r="CJ41" s="20"/>
      <c r="CK41" s="20"/>
      <c r="CL41" s="20"/>
      <c r="CM41" s="20"/>
      <c r="CN41" s="20">
        <f>+'[2]AGOSTO 2018'!$H$1035</f>
        <v>31765966</v>
      </c>
      <c r="CO41" s="20"/>
      <c r="CP41" s="20"/>
      <c r="CQ41" s="20"/>
      <c r="CR41" s="20"/>
      <c r="CS41" s="20"/>
      <c r="CT41" s="21">
        <f t="shared" si="6"/>
        <v>9.2400971428571399E-2</v>
      </c>
      <c r="CU41" s="20">
        <f t="shared" si="45"/>
        <v>3234034</v>
      </c>
      <c r="CV41" s="20">
        <f t="shared" si="42"/>
        <v>0</v>
      </c>
      <c r="CW41" s="20">
        <f t="shared" si="42"/>
        <v>0</v>
      </c>
      <c r="CX41" s="20">
        <f t="shared" si="42"/>
        <v>0</v>
      </c>
      <c r="CY41" s="20">
        <f t="shared" si="42"/>
        <v>0</v>
      </c>
      <c r="CZ41" s="20">
        <f t="shared" si="42"/>
        <v>0</v>
      </c>
      <c r="DA41" s="20">
        <f t="shared" si="42"/>
        <v>0</v>
      </c>
      <c r="DB41" s="20">
        <f t="shared" si="42"/>
        <v>0</v>
      </c>
      <c r="DC41" s="20">
        <f t="shared" si="42"/>
        <v>0</v>
      </c>
      <c r="DD41" s="20">
        <f t="shared" si="42"/>
        <v>0</v>
      </c>
      <c r="DE41" s="20">
        <f t="shared" si="42"/>
        <v>0</v>
      </c>
      <c r="DF41" s="20">
        <f t="shared" si="42"/>
        <v>0</v>
      </c>
      <c r="DG41" s="20">
        <f t="shared" si="42"/>
        <v>0</v>
      </c>
      <c r="DH41" s="20">
        <f t="shared" si="42"/>
        <v>0</v>
      </c>
      <c r="DI41" s="20">
        <f t="shared" si="42"/>
        <v>0</v>
      </c>
      <c r="DJ41" s="20">
        <f t="shared" si="42"/>
        <v>0</v>
      </c>
      <c r="DK41" s="20">
        <f t="shared" si="42"/>
        <v>3234034</v>
      </c>
      <c r="DL41" s="20">
        <f t="shared" si="43"/>
        <v>0</v>
      </c>
      <c r="DM41" s="20">
        <f t="shared" si="43"/>
        <v>0</v>
      </c>
      <c r="DN41" s="20">
        <f t="shared" si="43"/>
        <v>0</v>
      </c>
      <c r="DO41" s="20">
        <f t="shared" si="43"/>
        <v>0</v>
      </c>
      <c r="DP41" s="20">
        <f t="shared" si="43"/>
        <v>0</v>
      </c>
      <c r="DR41" s="25">
        <f t="shared" si="35"/>
        <v>35000000</v>
      </c>
      <c r="DS41" s="25">
        <f t="shared" si="36"/>
        <v>35000000</v>
      </c>
      <c r="DT41" s="25">
        <f t="shared" si="10"/>
        <v>35000000</v>
      </c>
    </row>
    <row r="42" spans="1:126" ht="20.25" customHeight="1" x14ac:dyDescent="0.25">
      <c r="A42" s="26"/>
      <c r="B42" s="232"/>
      <c r="C42" s="16" t="s">
        <v>140</v>
      </c>
      <c r="D42" s="27" t="s">
        <v>141</v>
      </c>
      <c r="E42" s="18">
        <v>410</v>
      </c>
      <c r="F42" s="19" t="s">
        <v>127</v>
      </c>
      <c r="G42" s="20">
        <f t="shared" si="3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9"/>
        <v>0.42341225213394618</v>
      </c>
      <c r="AD42" s="20">
        <f t="shared" si="38"/>
        <v>32242843</v>
      </c>
      <c r="AE42" s="20"/>
      <c r="AF42" s="20"/>
      <c r="AG42" s="20"/>
      <c r="AH42" s="20"/>
      <c r="AI42" s="20"/>
      <c r="AJ42" s="20"/>
      <c r="AK42" s="20">
        <f>+'[3]OCTUBRE 2018'!$P$1229</f>
        <v>32242843</v>
      </c>
      <c r="AL42" s="20"/>
      <c r="AM42" s="20"/>
      <c r="AN42" s="20"/>
      <c r="AO42" s="20"/>
      <c r="AP42" s="20"/>
      <c r="AQ42" s="20"/>
      <c r="AR42" s="20"/>
      <c r="AS42" s="20"/>
      <c r="AT42" s="20"/>
      <c r="AU42" s="20"/>
      <c r="AV42" s="20"/>
      <c r="AW42" s="20"/>
      <c r="AX42" s="20"/>
      <c r="AY42" s="20"/>
      <c r="AZ42" s="21">
        <f t="shared" si="11"/>
        <v>0.57658774786605382</v>
      </c>
      <c r="BA42" s="20">
        <f t="shared" si="44"/>
        <v>43907157</v>
      </c>
      <c r="BB42" s="20">
        <f t="shared" si="39"/>
        <v>0</v>
      </c>
      <c r="BC42" s="20">
        <f t="shared" si="39"/>
        <v>0</v>
      </c>
      <c r="BD42" s="20">
        <f t="shared" si="39"/>
        <v>0</v>
      </c>
      <c r="BE42" s="20">
        <f t="shared" si="39"/>
        <v>0</v>
      </c>
      <c r="BF42" s="20">
        <f t="shared" si="39"/>
        <v>0</v>
      </c>
      <c r="BG42" s="20">
        <f t="shared" si="39"/>
        <v>0</v>
      </c>
      <c r="BH42" s="20">
        <f t="shared" si="39"/>
        <v>43907157</v>
      </c>
      <c r="BI42" s="20">
        <f t="shared" si="39"/>
        <v>0</v>
      </c>
      <c r="BJ42" s="20">
        <f t="shared" si="39"/>
        <v>0</v>
      </c>
      <c r="BK42" s="20">
        <f t="shared" si="39"/>
        <v>0</v>
      </c>
      <c r="BL42" s="20">
        <f t="shared" si="39"/>
        <v>0</v>
      </c>
      <c r="BM42" s="20">
        <f t="shared" si="39"/>
        <v>0</v>
      </c>
      <c r="BN42" s="20">
        <f t="shared" si="39"/>
        <v>0</v>
      </c>
      <c r="BO42" s="20">
        <f t="shared" si="39"/>
        <v>0</v>
      </c>
      <c r="BP42" s="20">
        <f t="shared" si="39"/>
        <v>0</v>
      </c>
      <c r="BQ42" s="20">
        <f t="shared" si="39"/>
        <v>0</v>
      </c>
      <c r="BR42" s="20">
        <f t="shared" si="40"/>
        <v>0</v>
      </c>
      <c r="BS42" s="20">
        <f t="shared" si="40"/>
        <v>0</v>
      </c>
      <c r="BT42" s="20">
        <f t="shared" si="40"/>
        <v>0</v>
      </c>
      <c r="BU42" s="20">
        <f t="shared" si="40"/>
        <v>0</v>
      </c>
      <c r="BV42" s="20">
        <f t="shared" si="40"/>
        <v>0</v>
      </c>
      <c r="BW42" s="21">
        <f t="shared" si="27"/>
        <v>0.42341225213394618</v>
      </c>
      <c r="BX42" s="20">
        <f t="shared" si="41"/>
        <v>32242843</v>
      </c>
      <c r="BY42" s="20"/>
      <c r="BZ42" s="20"/>
      <c r="CA42" s="20"/>
      <c r="CB42" s="20"/>
      <c r="CC42" s="20"/>
      <c r="CD42" s="20"/>
      <c r="CE42" s="20">
        <f>+'[3]OCTUBRE 2018'!$H$1227</f>
        <v>32242843</v>
      </c>
      <c r="CF42" s="20"/>
      <c r="CG42" s="20"/>
      <c r="CH42" s="20"/>
      <c r="CI42" s="20"/>
      <c r="CJ42" s="20"/>
      <c r="CK42" s="20"/>
      <c r="CL42" s="20"/>
      <c r="CM42" s="20"/>
      <c r="CN42" s="20"/>
      <c r="CO42" s="20"/>
      <c r="CP42" s="20"/>
      <c r="CQ42" s="20"/>
      <c r="CR42" s="20"/>
      <c r="CS42" s="20"/>
      <c r="CT42" s="21">
        <f t="shared" si="6"/>
        <v>0.57658774786605382</v>
      </c>
      <c r="CU42" s="20">
        <f t="shared" si="45"/>
        <v>43907157</v>
      </c>
      <c r="CV42" s="20">
        <f t="shared" si="42"/>
        <v>0</v>
      </c>
      <c r="CW42" s="20">
        <f t="shared" si="42"/>
        <v>0</v>
      </c>
      <c r="CX42" s="20">
        <f t="shared" si="42"/>
        <v>0</v>
      </c>
      <c r="CY42" s="20">
        <f t="shared" si="42"/>
        <v>0</v>
      </c>
      <c r="CZ42" s="20">
        <f t="shared" si="42"/>
        <v>0</v>
      </c>
      <c r="DA42" s="20">
        <f t="shared" si="42"/>
        <v>0</v>
      </c>
      <c r="DB42" s="20">
        <f t="shared" si="42"/>
        <v>43907157</v>
      </c>
      <c r="DC42" s="20">
        <f t="shared" si="42"/>
        <v>0</v>
      </c>
      <c r="DD42" s="20">
        <f t="shared" si="42"/>
        <v>0</v>
      </c>
      <c r="DE42" s="20">
        <f t="shared" si="42"/>
        <v>0</v>
      </c>
      <c r="DF42" s="20">
        <f t="shared" si="42"/>
        <v>0</v>
      </c>
      <c r="DG42" s="20">
        <f t="shared" si="42"/>
        <v>0</v>
      </c>
      <c r="DH42" s="20">
        <f t="shared" si="42"/>
        <v>0</v>
      </c>
      <c r="DI42" s="20">
        <f t="shared" si="42"/>
        <v>0</v>
      </c>
      <c r="DJ42" s="20">
        <f t="shared" si="42"/>
        <v>0</v>
      </c>
      <c r="DK42" s="20">
        <f t="shared" si="42"/>
        <v>0</v>
      </c>
      <c r="DL42" s="20">
        <f t="shared" si="43"/>
        <v>0</v>
      </c>
      <c r="DM42" s="20">
        <f t="shared" si="43"/>
        <v>0</v>
      </c>
      <c r="DN42" s="20">
        <f t="shared" si="43"/>
        <v>0</v>
      </c>
      <c r="DO42" s="20">
        <f t="shared" si="43"/>
        <v>0</v>
      </c>
      <c r="DP42" s="20">
        <f t="shared" si="43"/>
        <v>0</v>
      </c>
      <c r="DR42" s="25">
        <f t="shared" si="35"/>
        <v>76150000</v>
      </c>
      <c r="DS42" s="25">
        <f t="shared" si="36"/>
        <v>76150000</v>
      </c>
      <c r="DT42" s="25">
        <f t="shared" si="10"/>
        <v>76150000</v>
      </c>
    </row>
    <row r="43" spans="1:126" ht="48.75" customHeight="1" x14ac:dyDescent="0.25">
      <c r="A43" s="26"/>
      <c r="B43" s="18"/>
      <c r="C43" s="16" t="s">
        <v>142</v>
      </c>
      <c r="D43" s="27" t="s">
        <v>143</v>
      </c>
      <c r="E43" s="18">
        <v>410</v>
      </c>
      <c r="F43" s="19" t="s">
        <v>127</v>
      </c>
      <c r="G43" s="20">
        <f t="shared" si="37"/>
        <v>353850000</v>
      </c>
      <c r="H43" s="20"/>
      <c r="I43" s="20"/>
      <c r="J43" s="20"/>
      <c r="K43" s="20"/>
      <c r="L43" s="20"/>
      <c r="M43" s="20"/>
      <c r="N43" s="20">
        <v>323850000</v>
      </c>
      <c r="O43" s="20"/>
      <c r="P43" s="20"/>
      <c r="Q43" s="20"/>
      <c r="R43" s="20"/>
      <c r="S43" s="20"/>
      <c r="T43" s="20"/>
      <c r="U43" s="20"/>
      <c r="V43" s="20"/>
      <c r="W43" s="20"/>
      <c r="X43" s="20"/>
      <c r="Y43" s="20">
        <v>30000000</v>
      </c>
      <c r="Z43" s="20"/>
      <c r="AA43" s="20"/>
      <c r="AB43" s="20"/>
      <c r="AC43" s="21">
        <f>+AD43/G43</f>
        <v>0.83512857142857144</v>
      </c>
      <c r="AD43" s="20">
        <f t="shared" si="38"/>
        <v>295510245</v>
      </c>
      <c r="AE43" s="20"/>
      <c r="AF43" s="20"/>
      <c r="AG43" s="20"/>
      <c r="AH43" s="20"/>
      <c r="AI43" s="20"/>
      <c r="AJ43" s="20"/>
      <c r="AK43" s="20">
        <f>+'[3]OCTUBRE 2018'!$P$1245</f>
        <v>295510245</v>
      </c>
      <c r="AL43" s="20"/>
      <c r="AM43" s="20"/>
      <c r="AN43" s="20"/>
      <c r="AO43" s="20"/>
      <c r="AP43" s="20"/>
      <c r="AQ43" s="20"/>
      <c r="AR43" s="20"/>
      <c r="AS43" s="20"/>
      <c r="AT43" s="20"/>
      <c r="AU43" s="20"/>
      <c r="AV43" s="20"/>
      <c r="AW43" s="20"/>
      <c r="AX43" s="20"/>
      <c r="AY43" s="20"/>
      <c r="AZ43" s="21">
        <f>1-AC43</f>
        <v>0.16487142857142856</v>
      </c>
      <c r="BA43" s="20">
        <f t="shared" si="44"/>
        <v>58339755</v>
      </c>
      <c r="BB43" s="20">
        <f>H43-AE43</f>
        <v>0</v>
      </c>
      <c r="BC43" s="20">
        <f>I43-AF43</f>
        <v>0</v>
      </c>
      <c r="BD43" s="20">
        <f t="shared" si="39"/>
        <v>0</v>
      </c>
      <c r="BE43" s="20">
        <f t="shared" si="39"/>
        <v>0</v>
      </c>
      <c r="BF43" s="20">
        <f t="shared" si="39"/>
        <v>0</v>
      </c>
      <c r="BG43" s="20">
        <f t="shared" si="39"/>
        <v>0</v>
      </c>
      <c r="BH43" s="20">
        <f t="shared" si="39"/>
        <v>28339755</v>
      </c>
      <c r="BI43" s="20">
        <f t="shared" si="39"/>
        <v>0</v>
      </c>
      <c r="BJ43" s="20">
        <f t="shared" si="39"/>
        <v>0</v>
      </c>
      <c r="BK43" s="20">
        <f t="shared" si="39"/>
        <v>0</v>
      </c>
      <c r="BL43" s="20">
        <f t="shared" si="39"/>
        <v>0</v>
      </c>
      <c r="BM43" s="20">
        <f t="shared" si="39"/>
        <v>0</v>
      </c>
      <c r="BN43" s="20">
        <f t="shared" si="39"/>
        <v>0</v>
      </c>
      <c r="BO43" s="20">
        <f t="shared" si="39"/>
        <v>0</v>
      </c>
      <c r="BP43" s="20">
        <f t="shared" si="39"/>
        <v>0</v>
      </c>
      <c r="BQ43" s="20">
        <f t="shared" si="39"/>
        <v>0</v>
      </c>
      <c r="BR43" s="20">
        <f t="shared" si="40"/>
        <v>0</v>
      </c>
      <c r="BS43" s="20">
        <f t="shared" si="40"/>
        <v>30000000</v>
      </c>
      <c r="BT43" s="20">
        <f t="shared" si="40"/>
        <v>0</v>
      </c>
      <c r="BU43" s="20">
        <f t="shared" si="40"/>
        <v>0</v>
      </c>
      <c r="BV43" s="20">
        <f t="shared" si="40"/>
        <v>0</v>
      </c>
      <c r="BW43" s="21">
        <f>+BX43/G43</f>
        <v>0.35764646036456127</v>
      </c>
      <c r="BX43" s="20">
        <f>SUM(BY43:CS43)</f>
        <v>126553200</v>
      </c>
      <c r="BY43" s="20"/>
      <c r="BZ43" s="20"/>
      <c r="CA43" s="20"/>
      <c r="CB43" s="20"/>
      <c r="CC43" s="20"/>
      <c r="CD43" s="20"/>
      <c r="CE43" s="20">
        <f>+'[4]JULIO 2018'!$H$890</f>
        <v>126553200</v>
      </c>
      <c r="CF43" s="20"/>
      <c r="CG43" s="20"/>
      <c r="CH43" s="20"/>
      <c r="CI43" s="20"/>
      <c r="CJ43" s="20"/>
      <c r="CK43" s="20"/>
      <c r="CL43" s="20"/>
      <c r="CM43" s="20"/>
      <c r="CN43" s="20"/>
      <c r="CO43" s="20"/>
      <c r="CP43" s="20"/>
      <c r="CQ43" s="20"/>
      <c r="CR43" s="20"/>
      <c r="CS43" s="20"/>
      <c r="CT43" s="21">
        <f t="shared" si="6"/>
        <v>0.64235353963543873</v>
      </c>
      <c r="CU43" s="20">
        <f t="shared" si="45"/>
        <v>227296800</v>
      </c>
      <c r="CV43" s="20">
        <f>H43-BY43</f>
        <v>0</v>
      </c>
      <c r="CW43" s="20">
        <f>I43-BZ43</f>
        <v>0</v>
      </c>
      <c r="CX43" s="20">
        <f t="shared" si="42"/>
        <v>0</v>
      </c>
      <c r="CY43" s="20">
        <f t="shared" si="42"/>
        <v>0</v>
      </c>
      <c r="CZ43" s="20">
        <f t="shared" si="42"/>
        <v>0</v>
      </c>
      <c r="DA43" s="20">
        <f t="shared" si="42"/>
        <v>0</v>
      </c>
      <c r="DB43" s="20">
        <f t="shared" si="42"/>
        <v>197296800</v>
      </c>
      <c r="DC43" s="20">
        <f t="shared" si="42"/>
        <v>0</v>
      </c>
      <c r="DD43" s="20">
        <f t="shared" si="42"/>
        <v>0</v>
      </c>
      <c r="DE43" s="20">
        <f t="shared" si="42"/>
        <v>0</v>
      </c>
      <c r="DF43" s="20">
        <f t="shared" si="42"/>
        <v>0</v>
      </c>
      <c r="DG43" s="20">
        <f t="shared" si="42"/>
        <v>0</v>
      </c>
      <c r="DH43" s="20">
        <f t="shared" si="42"/>
        <v>0</v>
      </c>
      <c r="DI43" s="20">
        <f t="shared" si="42"/>
        <v>0</v>
      </c>
      <c r="DJ43" s="20">
        <f t="shared" si="42"/>
        <v>0</v>
      </c>
      <c r="DK43" s="20">
        <f t="shared" si="42"/>
        <v>0</v>
      </c>
      <c r="DL43" s="20">
        <f t="shared" si="43"/>
        <v>0</v>
      </c>
      <c r="DM43" s="20">
        <f t="shared" si="43"/>
        <v>30000000</v>
      </c>
      <c r="DN43" s="20">
        <f t="shared" si="43"/>
        <v>0</v>
      </c>
      <c r="DO43" s="20">
        <f t="shared" si="43"/>
        <v>0</v>
      </c>
      <c r="DP43" s="20">
        <f t="shared" si="43"/>
        <v>0</v>
      </c>
      <c r="DR43" s="25">
        <f t="shared" si="35"/>
        <v>353850000</v>
      </c>
      <c r="DS43" s="25">
        <f t="shared" si="36"/>
        <v>353850000</v>
      </c>
      <c r="DT43" s="25">
        <f t="shared" si="10"/>
        <v>353850000</v>
      </c>
    </row>
    <row r="44" spans="1:126" ht="30.75" customHeight="1" x14ac:dyDescent="0.25">
      <c r="A44" s="26"/>
      <c r="B44" s="233" t="s">
        <v>144</v>
      </c>
      <c r="C44" s="28" t="s">
        <v>145</v>
      </c>
      <c r="D44" s="27" t="s">
        <v>146</v>
      </c>
      <c r="E44" s="18">
        <v>410</v>
      </c>
      <c r="F44" s="19" t="s">
        <v>127</v>
      </c>
      <c r="G44" s="20">
        <f t="shared" si="37"/>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47">+AD44/G44</f>
        <v>0.76861825774438974</v>
      </c>
      <c r="AD44" s="20">
        <f t="shared" si="38"/>
        <v>21480752</v>
      </c>
      <c r="AE44" s="20"/>
      <c r="AF44" s="20"/>
      <c r="AG44" s="20"/>
      <c r="AH44" s="20"/>
      <c r="AI44" s="20"/>
      <c r="AJ44" s="20"/>
      <c r="AK44" s="20">
        <f>+'[4]JULIO 2018'!$P$907</f>
        <v>13778576</v>
      </c>
      <c r="AL44" s="20"/>
      <c r="AM44" s="20"/>
      <c r="AN44" s="20"/>
      <c r="AO44" s="20">
        <f>+'[1]ABRIL 2018'!$T$661</f>
        <v>7702176</v>
      </c>
      <c r="AP44" s="20"/>
      <c r="AQ44" s="20"/>
      <c r="AR44" s="20"/>
      <c r="AS44" s="20"/>
      <c r="AT44" s="20"/>
      <c r="AU44" s="20"/>
      <c r="AV44" s="20"/>
      <c r="AW44" s="20"/>
      <c r="AX44" s="20"/>
      <c r="AY44" s="20"/>
      <c r="AZ44" s="21">
        <f t="shared" si="11"/>
        <v>0.23138174225561026</v>
      </c>
      <c r="BA44" s="20">
        <f t="shared" si="44"/>
        <v>6466479</v>
      </c>
      <c r="BB44" s="20">
        <f t="shared" si="39"/>
        <v>0</v>
      </c>
      <c r="BC44" s="20">
        <f t="shared" si="39"/>
        <v>0</v>
      </c>
      <c r="BD44" s="20">
        <f t="shared" si="39"/>
        <v>0</v>
      </c>
      <c r="BE44" s="20">
        <f t="shared" si="39"/>
        <v>0</v>
      </c>
      <c r="BF44" s="20">
        <f t="shared" si="39"/>
        <v>0</v>
      </c>
      <c r="BG44" s="20">
        <f t="shared" si="39"/>
        <v>0</v>
      </c>
      <c r="BH44" s="20">
        <f t="shared" si="39"/>
        <v>1168655</v>
      </c>
      <c r="BI44" s="20">
        <f t="shared" si="39"/>
        <v>5000000</v>
      </c>
      <c r="BJ44" s="20">
        <f t="shared" si="39"/>
        <v>0</v>
      </c>
      <c r="BK44" s="20">
        <f t="shared" si="39"/>
        <v>0</v>
      </c>
      <c r="BL44" s="20">
        <f t="shared" si="39"/>
        <v>297824</v>
      </c>
      <c r="BM44" s="20">
        <f t="shared" si="39"/>
        <v>0</v>
      </c>
      <c r="BN44" s="20">
        <f t="shared" si="39"/>
        <v>0</v>
      </c>
      <c r="BO44" s="20">
        <f t="shared" si="39"/>
        <v>0</v>
      </c>
      <c r="BP44" s="20">
        <f t="shared" si="39"/>
        <v>0</v>
      </c>
      <c r="BQ44" s="20">
        <f t="shared" si="39"/>
        <v>0</v>
      </c>
      <c r="BR44" s="20">
        <f t="shared" si="40"/>
        <v>0</v>
      </c>
      <c r="BS44" s="20">
        <f t="shared" si="40"/>
        <v>0</v>
      </c>
      <c r="BT44" s="20">
        <f t="shared" si="40"/>
        <v>0</v>
      </c>
      <c r="BU44" s="20">
        <f t="shared" si="40"/>
        <v>0</v>
      </c>
      <c r="BV44" s="20">
        <f t="shared" si="40"/>
        <v>0</v>
      </c>
      <c r="BW44" s="21">
        <f t="shared" si="27"/>
        <v>0.76861825774438974</v>
      </c>
      <c r="BX44" s="20">
        <f t="shared" si="41"/>
        <v>21480752</v>
      </c>
      <c r="BY44" s="20"/>
      <c r="BZ44" s="20"/>
      <c r="CA44" s="20"/>
      <c r="CB44" s="20"/>
      <c r="CC44" s="20"/>
      <c r="CD44" s="20"/>
      <c r="CE44" s="20">
        <f>+'[4]JULIO 2018'!$H$917+'[4]JULIO 2018'!$H$918+'[4]JULIO 2018'!$H$920+'[4]JULIO 2018'!$H$922+'[4]JULIO 2018'!$H$923+'[4]JULIO 2018'!$H$925</f>
        <v>13778576</v>
      </c>
      <c r="CF44" s="20"/>
      <c r="CG44" s="20"/>
      <c r="CH44" s="20"/>
      <c r="CI44" s="20">
        <f>+'[4]JULIO 2018'!$H$908+'[4]JULIO 2018'!$H$910+'[4]JULIO 2018'!$H$912+'[4]JULIO 2018'!$H$914</f>
        <v>7702176</v>
      </c>
      <c r="CJ44" s="20"/>
      <c r="CK44" s="20"/>
      <c r="CL44" s="20"/>
      <c r="CM44" s="20"/>
      <c r="CN44" s="20"/>
      <c r="CO44" s="20"/>
      <c r="CP44" s="20"/>
      <c r="CQ44" s="20"/>
      <c r="CR44" s="20"/>
      <c r="CS44" s="20"/>
      <c r="CT44" s="21">
        <f t="shared" si="6"/>
        <v>0.23138174225561026</v>
      </c>
      <c r="CU44" s="20">
        <f t="shared" si="45"/>
        <v>6466479</v>
      </c>
      <c r="CV44" s="20">
        <f t="shared" si="42"/>
        <v>0</v>
      </c>
      <c r="CW44" s="20">
        <f t="shared" si="42"/>
        <v>0</v>
      </c>
      <c r="CX44" s="20">
        <f t="shared" si="42"/>
        <v>0</v>
      </c>
      <c r="CY44" s="20">
        <f t="shared" si="42"/>
        <v>0</v>
      </c>
      <c r="CZ44" s="20">
        <f t="shared" si="42"/>
        <v>0</v>
      </c>
      <c r="DA44" s="20">
        <f t="shared" si="42"/>
        <v>0</v>
      </c>
      <c r="DB44" s="20">
        <f t="shared" si="42"/>
        <v>1168655</v>
      </c>
      <c r="DC44" s="20">
        <f t="shared" si="42"/>
        <v>5000000</v>
      </c>
      <c r="DD44" s="20">
        <f t="shared" si="42"/>
        <v>0</v>
      </c>
      <c r="DE44" s="20">
        <f t="shared" si="42"/>
        <v>0</v>
      </c>
      <c r="DF44" s="20">
        <f t="shared" si="42"/>
        <v>297824</v>
      </c>
      <c r="DG44" s="20">
        <f t="shared" si="42"/>
        <v>0</v>
      </c>
      <c r="DH44" s="20">
        <f t="shared" si="42"/>
        <v>0</v>
      </c>
      <c r="DI44" s="20">
        <f t="shared" si="42"/>
        <v>0</v>
      </c>
      <c r="DJ44" s="20">
        <f t="shared" si="42"/>
        <v>0</v>
      </c>
      <c r="DK44" s="20">
        <f t="shared" si="42"/>
        <v>0</v>
      </c>
      <c r="DL44" s="20">
        <f t="shared" si="43"/>
        <v>0</v>
      </c>
      <c r="DM44" s="20">
        <f t="shared" si="43"/>
        <v>0</v>
      </c>
      <c r="DN44" s="20">
        <f t="shared" si="43"/>
        <v>0</v>
      </c>
      <c r="DO44" s="20">
        <f t="shared" si="43"/>
        <v>0</v>
      </c>
      <c r="DP44" s="20">
        <f t="shared" si="43"/>
        <v>0</v>
      </c>
      <c r="DR44" s="25">
        <f t="shared" si="35"/>
        <v>27947231</v>
      </c>
      <c r="DS44" s="25">
        <f t="shared" si="36"/>
        <v>27947231</v>
      </c>
      <c r="DT44" s="25">
        <f t="shared" si="10"/>
        <v>27947231</v>
      </c>
    </row>
    <row r="45" spans="1:126" ht="33" customHeight="1" x14ac:dyDescent="0.25">
      <c r="A45" s="26"/>
      <c r="B45" s="233"/>
      <c r="C45" s="16" t="s">
        <v>147</v>
      </c>
      <c r="D45" s="27" t="s">
        <v>148</v>
      </c>
      <c r="E45" s="18">
        <v>410</v>
      </c>
      <c r="F45" s="19" t="s">
        <v>149</v>
      </c>
      <c r="G45" s="20">
        <f t="shared" si="37"/>
        <v>9462769</v>
      </c>
      <c r="H45" s="20"/>
      <c r="I45" s="20"/>
      <c r="J45" s="20"/>
      <c r="K45" s="20"/>
      <c r="L45" s="20"/>
      <c r="M45" s="20"/>
      <c r="N45" s="20">
        <f>18000000-14947231</f>
        <v>3052769</v>
      </c>
      <c r="O45" s="20"/>
      <c r="P45" s="20"/>
      <c r="Q45" s="20"/>
      <c r="R45" s="20"/>
      <c r="S45" s="20"/>
      <c r="T45" s="20"/>
      <c r="U45" s="20"/>
      <c r="V45" s="20"/>
      <c r="W45" s="20"/>
      <c r="X45" s="20"/>
      <c r="Y45" s="20">
        <v>6410000</v>
      </c>
      <c r="Z45" s="20"/>
      <c r="AA45" s="20"/>
      <c r="AB45" s="20"/>
      <c r="AC45" s="21">
        <f t="shared" si="47"/>
        <v>0.48006571860731251</v>
      </c>
      <c r="AD45" s="20">
        <f t="shared" si="38"/>
        <v>4542751</v>
      </c>
      <c r="AE45" s="20"/>
      <c r="AF45" s="20"/>
      <c r="AG45" s="20"/>
      <c r="AH45" s="20"/>
      <c r="AI45" s="20"/>
      <c r="AJ45" s="20"/>
      <c r="AK45" s="20">
        <f>+'[9]MARZO 2018'!$P$598</f>
        <v>3052769</v>
      </c>
      <c r="AL45" s="20"/>
      <c r="AM45" s="20"/>
      <c r="AN45" s="20"/>
      <c r="AO45" s="20"/>
      <c r="AP45" s="20"/>
      <c r="AQ45" s="20"/>
      <c r="AR45" s="20"/>
      <c r="AS45" s="20"/>
      <c r="AT45" s="20"/>
      <c r="AU45" s="20"/>
      <c r="AV45" s="20">
        <f>+'[3]OCTUBRE 2018'!$AA$1288</f>
        <v>1489982</v>
      </c>
      <c r="AW45" s="20"/>
      <c r="AX45" s="20"/>
      <c r="AY45" s="20"/>
      <c r="AZ45" s="21">
        <f t="shared" si="11"/>
        <v>0.51993428139268749</v>
      </c>
      <c r="BA45" s="20">
        <f t="shared" si="44"/>
        <v>4920018</v>
      </c>
      <c r="BB45" s="20">
        <f t="shared" si="39"/>
        <v>0</v>
      </c>
      <c r="BC45" s="20">
        <f t="shared" si="39"/>
        <v>0</v>
      </c>
      <c r="BD45" s="20">
        <f t="shared" si="39"/>
        <v>0</v>
      </c>
      <c r="BE45" s="20">
        <f t="shared" si="39"/>
        <v>0</v>
      </c>
      <c r="BF45" s="20">
        <f t="shared" si="39"/>
        <v>0</v>
      </c>
      <c r="BG45" s="20">
        <f t="shared" si="39"/>
        <v>0</v>
      </c>
      <c r="BH45" s="20">
        <f t="shared" si="39"/>
        <v>0</v>
      </c>
      <c r="BI45" s="20">
        <f t="shared" si="39"/>
        <v>0</v>
      </c>
      <c r="BJ45" s="20">
        <f t="shared" si="39"/>
        <v>0</v>
      </c>
      <c r="BK45" s="20">
        <f t="shared" si="39"/>
        <v>0</v>
      </c>
      <c r="BL45" s="20">
        <f t="shared" si="39"/>
        <v>0</v>
      </c>
      <c r="BM45" s="20">
        <f t="shared" si="39"/>
        <v>0</v>
      </c>
      <c r="BN45" s="20">
        <f t="shared" si="39"/>
        <v>0</v>
      </c>
      <c r="BO45" s="20">
        <f t="shared" si="39"/>
        <v>0</v>
      </c>
      <c r="BP45" s="20">
        <f t="shared" si="39"/>
        <v>0</v>
      </c>
      <c r="BQ45" s="20">
        <f t="shared" si="39"/>
        <v>0</v>
      </c>
      <c r="BR45" s="20">
        <f t="shared" si="40"/>
        <v>0</v>
      </c>
      <c r="BS45" s="20">
        <f t="shared" si="40"/>
        <v>4920018</v>
      </c>
      <c r="BT45" s="20">
        <f t="shared" si="40"/>
        <v>0</v>
      </c>
      <c r="BU45" s="20">
        <f t="shared" si="40"/>
        <v>0</v>
      </c>
      <c r="BV45" s="20">
        <f t="shared" si="40"/>
        <v>0</v>
      </c>
      <c r="BW45" s="21">
        <f t="shared" si="27"/>
        <v>0.48006571860731251</v>
      </c>
      <c r="BX45" s="20">
        <f t="shared" si="41"/>
        <v>4542751</v>
      </c>
      <c r="BY45" s="20"/>
      <c r="BZ45" s="20"/>
      <c r="CA45" s="20"/>
      <c r="CB45" s="20"/>
      <c r="CC45" s="20"/>
      <c r="CD45" s="20"/>
      <c r="CE45" s="20">
        <f>+'[9]MARZO 2018'!$P$598</f>
        <v>3052769</v>
      </c>
      <c r="CF45" s="20"/>
      <c r="CG45" s="20"/>
      <c r="CH45" s="20"/>
      <c r="CI45" s="20"/>
      <c r="CJ45" s="20"/>
      <c r="CK45" s="20"/>
      <c r="CL45" s="20"/>
      <c r="CM45" s="20"/>
      <c r="CN45" s="20"/>
      <c r="CO45" s="20"/>
      <c r="CP45" s="20">
        <f>+'[3]OCTUBRE 2018'!$AA$1288</f>
        <v>1489982</v>
      </c>
      <c r="CQ45" s="20"/>
      <c r="CR45" s="20"/>
      <c r="CS45" s="20"/>
      <c r="CT45" s="21">
        <f t="shared" si="6"/>
        <v>0.51993428139268749</v>
      </c>
      <c r="CU45" s="20">
        <f t="shared" si="45"/>
        <v>4920018</v>
      </c>
      <c r="CV45" s="20">
        <f t="shared" si="42"/>
        <v>0</v>
      </c>
      <c r="CW45" s="20">
        <f t="shared" si="42"/>
        <v>0</v>
      </c>
      <c r="CX45" s="20">
        <f t="shared" si="42"/>
        <v>0</v>
      </c>
      <c r="CY45" s="20">
        <f t="shared" si="42"/>
        <v>0</v>
      </c>
      <c r="CZ45" s="20">
        <f t="shared" si="42"/>
        <v>0</v>
      </c>
      <c r="DA45" s="20">
        <f t="shared" si="42"/>
        <v>0</v>
      </c>
      <c r="DB45" s="20">
        <f t="shared" si="42"/>
        <v>0</v>
      </c>
      <c r="DC45" s="20">
        <f t="shared" si="42"/>
        <v>0</v>
      </c>
      <c r="DD45" s="20">
        <f t="shared" si="42"/>
        <v>0</v>
      </c>
      <c r="DE45" s="20">
        <f t="shared" si="42"/>
        <v>0</v>
      </c>
      <c r="DF45" s="20">
        <f t="shared" si="42"/>
        <v>0</v>
      </c>
      <c r="DG45" s="20">
        <f t="shared" si="42"/>
        <v>0</v>
      </c>
      <c r="DH45" s="20">
        <f t="shared" si="42"/>
        <v>0</v>
      </c>
      <c r="DI45" s="20">
        <f t="shared" si="42"/>
        <v>0</v>
      </c>
      <c r="DJ45" s="20">
        <f t="shared" si="42"/>
        <v>0</v>
      </c>
      <c r="DK45" s="20">
        <f t="shared" si="42"/>
        <v>0</v>
      </c>
      <c r="DL45" s="20">
        <f t="shared" si="43"/>
        <v>0</v>
      </c>
      <c r="DM45" s="20">
        <f t="shared" si="43"/>
        <v>4920018</v>
      </c>
      <c r="DN45" s="20">
        <f t="shared" si="43"/>
        <v>0</v>
      </c>
      <c r="DO45" s="20">
        <f t="shared" si="43"/>
        <v>0</v>
      </c>
      <c r="DP45" s="20">
        <f t="shared" si="43"/>
        <v>0</v>
      </c>
      <c r="DR45" s="25">
        <f t="shared" si="35"/>
        <v>9462769</v>
      </c>
      <c r="DS45" s="25">
        <f t="shared" si="36"/>
        <v>9462769</v>
      </c>
      <c r="DT45" s="25">
        <f t="shared" si="10"/>
        <v>9462769</v>
      </c>
    </row>
    <row r="46" spans="1:126" ht="64.5" customHeight="1" x14ac:dyDescent="0.25">
      <c r="A46" s="26"/>
      <c r="B46" s="233"/>
      <c r="C46" s="16" t="s">
        <v>150</v>
      </c>
      <c r="D46" s="27" t="s">
        <v>151</v>
      </c>
      <c r="E46" s="18">
        <v>410</v>
      </c>
      <c r="F46" s="19" t="s">
        <v>152</v>
      </c>
      <c r="G46" s="20">
        <f t="shared" si="37"/>
        <v>144494267</v>
      </c>
      <c r="H46" s="20"/>
      <c r="I46" s="20">
        <v>50000000</v>
      </c>
      <c r="J46" s="20"/>
      <c r="K46" s="20"/>
      <c r="L46" s="20"/>
      <c r="M46" s="20"/>
      <c r="N46" s="20"/>
      <c r="O46" s="20"/>
      <c r="P46" s="20"/>
      <c r="Q46" s="20"/>
      <c r="R46" s="20"/>
      <c r="S46" s="20"/>
      <c r="T46" s="20"/>
      <c r="U46" s="20"/>
      <c r="V46" s="20"/>
      <c r="W46" s="20"/>
      <c r="X46" s="20"/>
      <c r="Y46" s="20">
        <v>21494267</v>
      </c>
      <c r="Z46" s="20"/>
      <c r="AA46" s="20"/>
      <c r="AB46" s="20">
        <f>67000000+10000000+5000000-9000000</f>
        <v>73000000</v>
      </c>
      <c r="AC46" s="21">
        <f t="shared" si="47"/>
        <v>0.58478268899069885</v>
      </c>
      <c r="AD46" s="20">
        <f t="shared" si="38"/>
        <v>84497746</v>
      </c>
      <c r="AE46" s="20"/>
      <c r="AF46" s="20">
        <f>+'[3]OCTUBRE 2018'!$K$1298</f>
        <v>49820000</v>
      </c>
      <c r="AG46" s="20"/>
      <c r="AH46" s="20"/>
      <c r="AI46" s="20"/>
      <c r="AJ46" s="20"/>
      <c r="AK46" s="20"/>
      <c r="AL46" s="20"/>
      <c r="AM46" s="20"/>
      <c r="AN46" s="20"/>
      <c r="AO46" s="20"/>
      <c r="AP46" s="20"/>
      <c r="AQ46" s="20"/>
      <c r="AR46" s="20"/>
      <c r="AS46" s="20"/>
      <c r="AT46" s="20"/>
      <c r="AU46" s="20"/>
      <c r="AV46" s="20">
        <f>+'[3]OCTUBRE 2018'!$AA$1298</f>
        <v>800000</v>
      </c>
      <c r="AW46" s="20"/>
      <c r="AX46" s="20"/>
      <c r="AY46" s="20">
        <f>+'[3]OCTUBRE 2018'!$AF$1298</f>
        <v>33877746</v>
      </c>
      <c r="AZ46" s="21">
        <f t="shared" si="11"/>
        <v>0.41521731100930115</v>
      </c>
      <c r="BA46" s="20">
        <f t="shared" si="44"/>
        <v>59996521</v>
      </c>
      <c r="BB46" s="20">
        <f t="shared" si="39"/>
        <v>0</v>
      </c>
      <c r="BC46" s="20">
        <f t="shared" si="39"/>
        <v>180000</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39"/>
        <v>0</v>
      </c>
      <c r="BP46" s="20">
        <f t="shared" si="39"/>
        <v>0</v>
      </c>
      <c r="BQ46" s="20">
        <f t="shared" si="39"/>
        <v>0</v>
      </c>
      <c r="BR46" s="20">
        <f t="shared" si="40"/>
        <v>0</v>
      </c>
      <c r="BS46" s="20">
        <f t="shared" si="40"/>
        <v>20694267</v>
      </c>
      <c r="BT46" s="20">
        <f t="shared" si="40"/>
        <v>0</v>
      </c>
      <c r="BU46" s="20">
        <f t="shared" si="40"/>
        <v>0</v>
      </c>
      <c r="BV46" s="20">
        <f t="shared" si="40"/>
        <v>39122254</v>
      </c>
      <c r="BW46" s="21">
        <f t="shared" si="27"/>
        <v>0.56402061958624283</v>
      </c>
      <c r="BX46" s="20">
        <f t="shared" si="41"/>
        <v>81497746</v>
      </c>
      <c r="BY46" s="20"/>
      <c r="BZ46" s="20">
        <f>+'[3]OCTUBRE 2018'!$H$1296-CP46-CS46</f>
        <v>49820000</v>
      </c>
      <c r="CA46" s="20"/>
      <c r="CB46" s="20"/>
      <c r="CC46" s="20"/>
      <c r="CD46" s="20"/>
      <c r="CE46" s="20"/>
      <c r="CF46" s="20"/>
      <c r="CG46" s="20"/>
      <c r="CH46" s="20"/>
      <c r="CI46" s="20"/>
      <c r="CJ46" s="20"/>
      <c r="CK46" s="20"/>
      <c r="CL46" s="20"/>
      <c r="CM46" s="20"/>
      <c r="CN46" s="20"/>
      <c r="CO46" s="20"/>
      <c r="CP46" s="20">
        <f>+'[3]OCTUBRE 2018'!$AA$1363</f>
        <v>800000</v>
      </c>
      <c r="CQ46" s="20"/>
      <c r="CR46" s="20"/>
      <c r="CS46" s="20">
        <f>+'[3]OCTUBRE 2018'!$H$1299+'[3]OCTUBRE 2018'!$H$1320+'[3]OCTUBRE 2018'!$H$1322+'[3]OCTUBRE 2018'!$H$1323+'[3]OCTUBRE 2018'!$H$1328+'[3]OCTUBRE 2018'!$H$1330+'[3]OCTUBRE 2018'!$H$1335+'[3]OCTUBRE 2018'!$H$1336+'[3]OCTUBRE 2018'!$H$1337+'[3]OCTUBRE 2018'!$H$1342+'[3]OCTUBRE 2018'!$H$1343+'[3]OCTUBRE 2018'!$H$1344+'[3]OCTUBRE 2018'!$H$1349+'[3]OCTUBRE 2018'!$H$1350+'[3]OCTUBRE 2018'!$H$1352+'[3]OCTUBRE 2018'!$H$1353+'[3]OCTUBRE 2018'!$H$1354+'[3]OCTUBRE 2018'!$H$1356+'[3]OCTUBRE 2018'!$H$1357+'[3]OCTUBRE 2018'!$H$1358+'[3]OCTUBRE 2018'!$H$1359+'[3]OCTUBRE 2018'!$H$1361+'[3]OCTUBRE 2018'!$H$1362</f>
        <v>30877746</v>
      </c>
      <c r="CT46" s="21">
        <f t="shared" si="6"/>
        <v>0.43597938041375717</v>
      </c>
      <c r="CU46" s="20">
        <f t="shared" si="45"/>
        <v>62996521</v>
      </c>
      <c r="CV46" s="20">
        <f t="shared" si="42"/>
        <v>0</v>
      </c>
      <c r="CW46" s="20">
        <f t="shared" si="42"/>
        <v>180000</v>
      </c>
      <c r="CX46" s="20">
        <f t="shared" si="42"/>
        <v>0</v>
      </c>
      <c r="CY46" s="20">
        <f t="shared" si="42"/>
        <v>0</v>
      </c>
      <c r="CZ46" s="20">
        <f t="shared" si="42"/>
        <v>0</v>
      </c>
      <c r="DA46" s="20">
        <f t="shared" si="42"/>
        <v>0</v>
      </c>
      <c r="DB46" s="20">
        <f t="shared" si="42"/>
        <v>0</v>
      </c>
      <c r="DC46" s="20">
        <f t="shared" si="42"/>
        <v>0</v>
      </c>
      <c r="DD46" s="20">
        <f t="shared" si="42"/>
        <v>0</v>
      </c>
      <c r="DE46" s="20">
        <f t="shared" si="42"/>
        <v>0</v>
      </c>
      <c r="DF46" s="20">
        <f t="shared" si="42"/>
        <v>0</v>
      </c>
      <c r="DG46" s="20">
        <f t="shared" si="42"/>
        <v>0</v>
      </c>
      <c r="DH46" s="20">
        <f t="shared" si="42"/>
        <v>0</v>
      </c>
      <c r="DI46" s="20">
        <f t="shared" si="42"/>
        <v>0</v>
      </c>
      <c r="DJ46" s="20">
        <f t="shared" si="42"/>
        <v>0</v>
      </c>
      <c r="DK46" s="20">
        <f t="shared" si="42"/>
        <v>0</v>
      </c>
      <c r="DL46" s="20">
        <f t="shared" si="43"/>
        <v>0</v>
      </c>
      <c r="DM46" s="20">
        <f t="shared" si="43"/>
        <v>20694267</v>
      </c>
      <c r="DN46" s="20">
        <f t="shared" si="43"/>
        <v>0</v>
      </c>
      <c r="DO46" s="20">
        <f t="shared" si="43"/>
        <v>0</v>
      </c>
      <c r="DP46" s="20">
        <f t="shared" si="43"/>
        <v>42122254</v>
      </c>
      <c r="DR46" s="25">
        <f t="shared" si="35"/>
        <v>144494267</v>
      </c>
      <c r="DS46" s="25">
        <f t="shared" si="36"/>
        <v>144494267</v>
      </c>
      <c r="DT46" s="25">
        <f t="shared" si="10"/>
        <v>144494267</v>
      </c>
    </row>
    <row r="47" spans="1:126" ht="35.25" customHeight="1" x14ac:dyDescent="0.25">
      <c r="A47" s="26"/>
      <c r="B47" s="233"/>
      <c r="C47" s="16" t="s">
        <v>153</v>
      </c>
      <c r="D47" s="27" t="s">
        <v>154</v>
      </c>
      <c r="E47" s="18">
        <v>410</v>
      </c>
      <c r="F47" s="19" t="s">
        <v>155</v>
      </c>
      <c r="G47" s="20">
        <f t="shared" si="37"/>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47"/>
        <v>0.64300841269841269</v>
      </c>
      <c r="AD47" s="20">
        <f t="shared" si="38"/>
        <v>4050953</v>
      </c>
      <c r="AE47" s="20"/>
      <c r="AF47" s="20"/>
      <c r="AG47" s="20"/>
      <c r="AH47" s="20"/>
      <c r="AI47" s="20"/>
      <c r="AJ47" s="20"/>
      <c r="AK47" s="20"/>
      <c r="AL47" s="20"/>
      <c r="AM47" s="20"/>
      <c r="AN47" s="20"/>
      <c r="AO47" s="20"/>
      <c r="AP47" s="20"/>
      <c r="AQ47" s="20"/>
      <c r="AR47" s="20"/>
      <c r="AS47" s="20"/>
      <c r="AT47" s="20"/>
      <c r="AU47" s="20"/>
      <c r="AV47" s="20"/>
      <c r="AW47" s="20"/>
      <c r="AX47" s="20"/>
      <c r="AY47" s="20">
        <f>+'[7]MAYO 2018'!$AF$792</f>
        <v>4050953</v>
      </c>
      <c r="AZ47" s="21">
        <f t="shared" si="11"/>
        <v>0.35699158730158731</v>
      </c>
      <c r="BA47" s="20">
        <f t="shared" si="44"/>
        <v>2249047</v>
      </c>
      <c r="BB47" s="20">
        <f t="shared" si="39"/>
        <v>0</v>
      </c>
      <c r="BC47" s="20">
        <f t="shared" si="39"/>
        <v>0</v>
      </c>
      <c r="BD47" s="20">
        <f t="shared" si="39"/>
        <v>0</v>
      </c>
      <c r="BE47" s="20">
        <f t="shared" si="39"/>
        <v>0</v>
      </c>
      <c r="BF47" s="20">
        <f t="shared" si="39"/>
        <v>0</v>
      </c>
      <c r="BG47" s="20">
        <f t="shared" si="39"/>
        <v>0</v>
      </c>
      <c r="BH47" s="20">
        <f t="shared" si="39"/>
        <v>0</v>
      </c>
      <c r="BI47" s="20">
        <f t="shared" si="39"/>
        <v>0</v>
      </c>
      <c r="BJ47" s="20">
        <f t="shared" si="39"/>
        <v>0</v>
      </c>
      <c r="BK47" s="20">
        <f t="shared" si="39"/>
        <v>0</v>
      </c>
      <c r="BL47" s="20">
        <f t="shared" si="39"/>
        <v>0</v>
      </c>
      <c r="BM47" s="20">
        <f t="shared" si="39"/>
        <v>0</v>
      </c>
      <c r="BN47" s="20">
        <f t="shared" si="39"/>
        <v>0</v>
      </c>
      <c r="BO47" s="20">
        <f t="shared" si="39"/>
        <v>0</v>
      </c>
      <c r="BP47" s="20">
        <f t="shared" si="39"/>
        <v>0</v>
      </c>
      <c r="BQ47" s="20">
        <f t="shared" si="39"/>
        <v>0</v>
      </c>
      <c r="BR47" s="20">
        <f t="shared" si="40"/>
        <v>0</v>
      </c>
      <c r="BS47" s="20">
        <f t="shared" si="40"/>
        <v>0</v>
      </c>
      <c r="BT47" s="20">
        <f t="shared" si="40"/>
        <v>0</v>
      </c>
      <c r="BU47" s="20">
        <f t="shared" si="40"/>
        <v>0</v>
      </c>
      <c r="BV47" s="20">
        <f t="shared" si="40"/>
        <v>2249047</v>
      </c>
      <c r="BW47" s="21">
        <f t="shared" si="27"/>
        <v>0.64300841269841269</v>
      </c>
      <c r="BX47" s="20">
        <f t="shared" si="41"/>
        <v>4050953</v>
      </c>
      <c r="BY47" s="20"/>
      <c r="BZ47" s="20"/>
      <c r="CA47" s="20"/>
      <c r="CB47" s="20"/>
      <c r="CC47" s="20"/>
      <c r="CD47" s="20"/>
      <c r="CE47" s="20"/>
      <c r="CF47" s="20"/>
      <c r="CG47" s="20"/>
      <c r="CH47" s="20"/>
      <c r="CI47" s="20"/>
      <c r="CJ47" s="20"/>
      <c r="CK47" s="20"/>
      <c r="CL47" s="20"/>
      <c r="CM47" s="20"/>
      <c r="CN47" s="20"/>
      <c r="CO47" s="20"/>
      <c r="CP47" s="20"/>
      <c r="CQ47" s="20"/>
      <c r="CR47" s="20"/>
      <c r="CS47" s="20">
        <f>+'[7]MAYO 2018'!$H$790</f>
        <v>4050953</v>
      </c>
      <c r="CT47" s="21">
        <f t="shared" si="6"/>
        <v>0.35699158730158731</v>
      </c>
      <c r="CU47" s="20">
        <f t="shared" si="45"/>
        <v>2249047</v>
      </c>
      <c r="CV47" s="20">
        <f t="shared" si="42"/>
        <v>0</v>
      </c>
      <c r="CW47" s="20">
        <f t="shared" si="42"/>
        <v>0</v>
      </c>
      <c r="CX47" s="20">
        <f t="shared" si="42"/>
        <v>0</v>
      </c>
      <c r="CY47" s="20">
        <f t="shared" si="42"/>
        <v>0</v>
      </c>
      <c r="CZ47" s="20">
        <f t="shared" si="42"/>
        <v>0</v>
      </c>
      <c r="DA47" s="20">
        <f t="shared" si="42"/>
        <v>0</v>
      </c>
      <c r="DB47" s="20">
        <f t="shared" si="42"/>
        <v>0</v>
      </c>
      <c r="DC47" s="20">
        <f t="shared" si="42"/>
        <v>0</v>
      </c>
      <c r="DD47" s="20">
        <f t="shared" si="42"/>
        <v>0</v>
      </c>
      <c r="DE47" s="20">
        <f t="shared" si="42"/>
        <v>0</v>
      </c>
      <c r="DF47" s="20">
        <f t="shared" si="42"/>
        <v>0</v>
      </c>
      <c r="DG47" s="20">
        <f t="shared" si="42"/>
        <v>0</v>
      </c>
      <c r="DH47" s="20">
        <f t="shared" si="42"/>
        <v>0</v>
      </c>
      <c r="DI47" s="20">
        <f t="shared" si="42"/>
        <v>0</v>
      </c>
      <c r="DJ47" s="20">
        <f t="shared" si="42"/>
        <v>0</v>
      </c>
      <c r="DK47" s="20">
        <f t="shared" si="42"/>
        <v>0</v>
      </c>
      <c r="DL47" s="20">
        <f t="shared" si="43"/>
        <v>0</v>
      </c>
      <c r="DM47" s="20">
        <f t="shared" si="43"/>
        <v>0</v>
      </c>
      <c r="DN47" s="20">
        <f t="shared" si="43"/>
        <v>0</v>
      </c>
      <c r="DO47" s="20">
        <f t="shared" si="43"/>
        <v>0</v>
      </c>
      <c r="DP47" s="20">
        <f t="shared" si="43"/>
        <v>2249047</v>
      </c>
      <c r="DR47" s="25">
        <f t="shared" si="35"/>
        <v>6300000</v>
      </c>
      <c r="DS47" s="25">
        <f t="shared" si="36"/>
        <v>6300000</v>
      </c>
      <c r="DT47" s="25">
        <f t="shared" si="10"/>
        <v>6300000</v>
      </c>
    </row>
    <row r="48" spans="1:126" ht="55.5" customHeight="1" x14ac:dyDescent="0.25">
      <c r="A48" s="26"/>
      <c r="B48" s="233"/>
      <c r="C48" s="16" t="s">
        <v>156</v>
      </c>
      <c r="D48" s="27" t="s">
        <v>157</v>
      </c>
      <c r="E48" s="18">
        <v>410</v>
      </c>
      <c r="F48" s="19" t="s">
        <v>127</v>
      </c>
      <c r="G48" s="20">
        <f t="shared" si="37"/>
        <v>442389088</v>
      </c>
      <c r="H48" s="20"/>
      <c r="I48" s="20">
        <v>150000000</v>
      </c>
      <c r="J48" s="20"/>
      <c r="K48" s="20"/>
      <c r="L48" s="20"/>
      <c r="M48" s="20"/>
      <c r="N48" s="20"/>
      <c r="O48" s="20"/>
      <c r="P48" s="20"/>
      <c r="Q48" s="20"/>
      <c r="R48" s="20"/>
      <c r="S48" s="20"/>
      <c r="T48" s="20"/>
      <c r="U48" s="20"/>
      <c r="V48" s="20"/>
      <c r="W48" s="20"/>
      <c r="X48" s="20"/>
      <c r="Y48" s="20">
        <v>30000000</v>
      </c>
      <c r="Z48" s="20"/>
      <c r="AA48" s="20">
        <f>53780728+23940611+117871546+49921371+16874832</f>
        <v>262389088</v>
      </c>
      <c r="AB48" s="20"/>
      <c r="AC48" s="21">
        <f>+AD48/G48</f>
        <v>0.85801265966126183</v>
      </c>
      <c r="AD48" s="20">
        <f t="shared" si="38"/>
        <v>379575438</v>
      </c>
      <c r="AE48" s="20"/>
      <c r="AF48" s="20">
        <f>+'[8]ENERO 2018'!$K$527</f>
        <v>150000000</v>
      </c>
      <c r="AG48" s="20"/>
      <c r="AH48" s="20"/>
      <c r="AI48" s="20"/>
      <c r="AJ48" s="20"/>
      <c r="AK48" s="20"/>
      <c r="AL48" s="20"/>
      <c r="AM48" s="20"/>
      <c r="AN48" s="20"/>
      <c r="AO48" s="20"/>
      <c r="AP48" s="20"/>
      <c r="AQ48" s="20"/>
      <c r="AR48" s="20"/>
      <c r="AS48" s="20"/>
      <c r="AT48" s="20"/>
      <c r="AU48" s="20"/>
      <c r="AV48" s="20"/>
      <c r="AW48" s="20"/>
      <c r="AX48" s="20">
        <f>+'[4]JULIO 2018'!$AC$996</f>
        <v>229575438</v>
      </c>
      <c r="AY48" s="20"/>
      <c r="AZ48" s="21">
        <f>1-AC48</f>
        <v>0.14198734033873817</v>
      </c>
      <c r="BA48" s="20">
        <f t="shared" si="44"/>
        <v>62813650</v>
      </c>
      <c r="BB48" s="20">
        <f>H48-AE48</f>
        <v>0</v>
      </c>
      <c r="BC48" s="20">
        <f>I48-AF48</f>
        <v>0</v>
      </c>
      <c r="BD48" s="20">
        <f t="shared" si="39"/>
        <v>0</v>
      </c>
      <c r="BE48" s="20">
        <f t="shared" si="39"/>
        <v>0</v>
      </c>
      <c r="BF48" s="20">
        <f t="shared" si="39"/>
        <v>0</v>
      </c>
      <c r="BG48" s="20">
        <f t="shared" si="39"/>
        <v>0</v>
      </c>
      <c r="BH48" s="20">
        <f t="shared" si="39"/>
        <v>0</v>
      </c>
      <c r="BI48" s="20">
        <f t="shared" si="39"/>
        <v>0</v>
      </c>
      <c r="BJ48" s="20">
        <f t="shared" si="39"/>
        <v>0</v>
      </c>
      <c r="BK48" s="20">
        <f t="shared" si="39"/>
        <v>0</v>
      </c>
      <c r="BL48" s="20">
        <f t="shared" si="39"/>
        <v>0</v>
      </c>
      <c r="BM48" s="20">
        <f t="shared" si="39"/>
        <v>0</v>
      </c>
      <c r="BN48" s="20">
        <f t="shared" si="39"/>
        <v>0</v>
      </c>
      <c r="BO48" s="20">
        <f t="shared" si="39"/>
        <v>0</v>
      </c>
      <c r="BP48" s="20">
        <f t="shared" si="39"/>
        <v>0</v>
      </c>
      <c r="BQ48" s="20">
        <f t="shared" si="39"/>
        <v>0</v>
      </c>
      <c r="BR48" s="20">
        <f t="shared" si="40"/>
        <v>0</v>
      </c>
      <c r="BS48" s="20">
        <f t="shared" si="40"/>
        <v>30000000</v>
      </c>
      <c r="BT48" s="20">
        <f t="shared" si="40"/>
        <v>0</v>
      </c>
      <c r="BU48" s="20">
        <f t="shared" si="40"/>
        <v>32813650</v>
      </c>
      <c r="BV48" s="20">
        <f t="shared" si="40"/>
        <v>0</v>
      </c>
      <c r="BW48" s="21">
        <f>+BX48/G48</f>
        <v>0.6200616164384235</v>
      </c>
      <c r="BX48" s="20">
        <f>SUM(BY48:CS48)</f>
        <v>274308493</v>
      </c>
      <c r="BY48" s="20"/>
      <c r="BZ48" s="20">
        <f>+'[3]OCTUBRE 2018'!$H$1380+'[3]OCTUBRE 2018'!$H$1382+'[3]OCTUBRE 2018'!$H$1389+'[3]OCTUBRE 2018'!$H$1396+'[3]OCTUBRE 2018'!$H$1400+'[3]OCTUBRE 2018'!$H$1412</f>
        <v>149457638</v>
      </c>
      <c r="CA48" s="20"/>
      <c r="CB48" s="20"/>
      <c r="CC48" s="20"/>
      <c r="CD48" s="20"/>
      <c r="CE48" s="20"/>
      <c r="CF48" s="20"/>
      <c r="CG48" s="20"/>
      <c r="CH48" s="20"/>
      <c r="CI48" s="20"/>
      <c r="CJ48" s="20"/>
      <c r="CK48" s="20"/>
      <c r="CL48" s="20"/>
      <c r="CM48" s="20"/>
      <c r="CN48" s="20"/>
      <c r="CO48" s="20"/>
      <c r="CP48" s="20"/>
      <c r="CQ48" s="20"/>
      <c r="CR48" s="20">
        <f>+'[3]OCTUBRE 2018'!$H$1377-BZ48</f>
        <v>124850855</v>
      </c>
      <c r="CS48" s="20"/>
      <c r="CT48" s="21">
        <f>1-BW48</f>
        <v>0.3799383835615765</v>
      </c>
      <c r="CU48" s="20">
        <f t="shared" si="45"/>
        <v>168080595</v>
      </c>
      <c r="CV48" s="20">
        <f>H48-BY48</f>
        <v>0</v>
      </c>
      <c r="CW48" s="20">
        <f>I48-BZ48</f>
        <v>542362</v>
      </c>
      <c r="CX48" s="20">
        <f t="shared" si="42"/>
        <v>0</v>
      </c>
      <c r="CY48" s="20">
        <f t="shared" si="42"/>
        <v>0</v>
      </c>
      <c r="CZ48" s="20">
        <f t="shared" si="42"/>
        <v>0</v>
      </c>
      <c r="DA48" s="20">
        <f t="shared" si="42"/>
        <v>0</v>
      </c>
      <c r="DB48" s="20">
        <f t="shared" si="42"/>
        <v>0</v>
      </c>
      <c r="DC48" s="20">
        <f t="shared" si="42"/>
        <v>0</v>
      </c>
      <c r="DD48" s="20">
        <f t="shared" si="42"/>
        <v>0</v>
      </c>
      <c r="DE48" s="20">
        <f t="shared" si="42"/>
        <v>0</v>
      </c>
      <c r="DF48" s="20">
        <f t="shared" si="42"/>
        <v>0</v>
      </c>
      <c r="DG48" s="20">
        <f t="shared" si="42"/>
        <v>0</v>
      </c>
      <c r="DH48" s="20">
        <f t="shared" si="42"/>
        <v>0</v>
      </c>
      <c r="DI48" s="20">
        <f t="shared" si="42"/>
        <v>0</v>
      </c>
      <c r="DJ48" s="20">
        <f t="shared" si="42"/>
        <v>0</v>
      </c>
      <c r="DK48" s="20">
        <f t="shared" si="42"/>
        <v>0</v>
      </c>
      <c r="DL48" s="20">
        <f t="shared" si="43"/>
        <v>0</v>
      </c>
      <c r="DM48" s="20">
        <f t="shared" si="43"/>
        <v>30000000</v>
      </c>
      <c r="DN48" s="20">
        <f t="shared" si="43"/>
        <v>0</v>
      </c>
      <c r="DO48" s="20">
        <f t="shared" si="43"/>
        <v>137538233</v>
      </c>
      <c r="DP48" s="20">
        <f t="shared" si="43"/>
        <v>0</v>
      </c>
      <c r="DR48" s="25">
        <f>+G48</f>
        <v>442389088</v>
      </c>
      <c r="DS48" s="25">
        <f>+AD48+BA48</f>
        <v>442389088</v>
      </c>
      <c r="DT48" s="25">
        <f>+BX48+CU48</f>
        <v>442389088</v>
      </c>
    </row>
    <row r="49" spans="1:124" ht="60" customHeight="1" x14ac:dyDescent="0.25">
      <c r="A49" s="26"/>
      <c r="B49" s="233"/>
      <c r="C49" s="16" t="s">
        <v>158</v>
      </c>
      <c r="D49" s="27" t="s">
        <v>159</v>
      </c>
      <c r="E49" s="18">
        <v>410</v>
      </c>
      <c r="F49" s="19" t="s">
        <v>160</v>
      </c>
      <c r="G49" s="20">
        <f t="shared" si="3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7"/>
        <v>0</v>
      </c>
      <c r="AD49" s="20">
        <f t="shared" si="38"/>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1"/>
        <v>1</v>
      </c>
      <c r="BA49" s="20">
        <f t="shared" si="44"/>
        <v>3000000</v>
      </c>
      <c r="BB49" s="20">
        <f t="shared" si="39"/>
        <v>0</v>
      </c>
      <c r="BC49" s="20">
        <f t="shared" si="39"/>
        <v>3000000</v>
      </c>
      <c r="BD49" s="20">
        <f t="shared" si="39"/>
        <v>0</v>
      </c>
      <c r="BE49" s="20">
        <f t="shared" si="39"/>
        <v>0</v>
      </c>
      <c r="BF49" s="20">
        <f t="shared" si="39"/>
        <v>0</v>
      </c>
      <c r="BG49" s="20">
        <f t="shared" si="39"/>
        <v>0</v>
      </c>
      <c r="BH49" s="20">
        <f t="shared" si="39"/>
        <v>0</v>
      </c>
      <c r="BI49" s="20">
        <f t="shared" si="39"/>
        <v>0</v>
      </c>
      <c r="BJ49" s="20">
        <f t="shared" si="39"/>
        <v>0</v>
      </c>
      <c r="BK49" s="20">
        <f t="shared" si="39"/>
        <v>0</v>
      </c>
      <c r="BL49" s="20">
        <f t="shared" si="39"/>
        <v>0</v>
      </c>
      <c r="BM49" s="20">
        <f t="shared" si="39"/>
        <v>0</v>
      </c>
      <c r="BN49" s="20">
        <f t="shared" si="39"/>
        <v>0</v>
      </c>
      <c r="BO49" s="20">
        <f t="shared" si="39"/>
        <v>0</v>
      </c>
      <c r="BP49" s="20">
        <f t="shared" si="39"/>
        <v>0</v>
      </c>
      <c r="BQ49" s="20">
        <f t="shared" si="39"/>
        <v>0</v>
      </c>
      <c r="BR49" s="20">
        <f t="shared" si="40"/>
        <v>0</v>
      </c>
      <c r="BS49" s="20">
        <f t="shared" si="40"/>
        <v>0</v>
      </c>
      <c r="BT49" s="20">
        <f t="shared" si="40"/>
        <v>0</v>
      </c>
      <c r="BU49" s="20">
        <f t="shared" si="40"/>
        <v>0</v>
      </c>
      <c r="BV49" s="20">
        <f t="shared" si="40"/>
        <v>0</v>
      </c>
      <c r="BW49" s="21">
        <f t="shared" si="27"/>
        <v>0</v>
      </c>
      <c r="BX49" s="20">
        <f t="shared" si="4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45"/>
        <v>3000000</v>
      </c>
      <c r="CV49" s="20">
        <f t="shared" si="42"/>
        <v>0</v>
      </c>
      <c r="CW49" s="20">
        <f t="shared" si="42"/>
        <v>3000000</v>
      </c>
      <c r="CX49" s="20">
        <f t="shared" si="42"/>
        <v>0</v>
      </c>
      <c r="CY49" s="20">
        <f t="shared" si="42"/>
        <v>0</v>
      </c>
      <c r="CZ49" s="20">
        <f t="shared" si="42"/>
        <v>0</v>
      </c>
      <c r="DA49" s="20">
        <f t="shared" si="42"/>
        <v>0</v>
      </c>
      <c r="DB49" s="20">
        <f t="shared" si="42"/>
        <v>0</v>
      </c>
      <c r="DC49" s="20">
        <f t="shared" si="42"/>
        <v>0</v>
      </c>
      <c r="DD49" s="20">
        <f t="shared" si="42"/>
        <v>0</v>
      </c>
      <c r="DE49" s="20">
        <f t="shared" si="42"/>
        <v>0</v>
      </c>
      <c r="DF49" s="20">
        <f t="shared" si="42"/>
        <v>0</v>
      </c>
      <c r="DG49" s="20">
        <f t="shared" si="42"/>
        <v>0</v>
      </c>
      <c r="DH49" s="20">
        <f t="shared" si="42"/>
        <v>0</v>
      </c>
      <c r="DI49" s="20">
        <f t="shared" si="42"/>
        <v>0</v>
      </c>
      <c r="DJ49" s="20">
        <f t="shared" si="42"/>
        <v>0</v>
      </c>
      <c r="DK49" s="20">
        <f t="shared" si="42"/>
        <v>0</v>
      </c>
      <c r="DL49" s="20">
        <f t="shared" si="43"/>
        <v>0</v>
      </c>
      <c r="DM49" s="20">
        <f t="shared" si="43"/>
        <v>0</v>
      </c>
      <c r="DN49" s="20">
        <f t="shared" si="43"/>
        <v>0</v>
      </c>
      <c r="DO49" s="20">
        <f t="shared" si="43"/>
        <v>0</v>
      </c>
      <c r="DP49" s="20">
        <f t="shared" si="43"/>
        <v>0</v>
      </c>
      <c r="DR49" s="25">
        <f t="shared" si="35"/>
        <v>3000000</v>
      </c>
      <c r="DS49" s="25">
        <f t="shared" si="36"/>
        <v>3000000</v>
      </c>
      <c r="DT49" s="25">
        <f t="shared" si="10"/>
        <v>3000000</v>
      </c>
    </row>
    <row r="50" spans="1:124" ht="73.5" customHeight="1" x14ac:dyDescent="0.25">
      <c r="A50" s="26"/>
      <c r="B50" s="233"/>
      <c r="C50" s="16" t="s">
        <v>161</v>
      </c>
      <c r="D50" s="27" t="s">
        <v>162</v>
      </c>
      <c r="E50" s="18">
        <v>410</v>
      </c>
      <c r="F50" s="19" t="s">
        <v>163</v>
      </c>
      <c r="G50" s="20">
        <f t="shared" si="37"/>
        <v>207517126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f>
        <v>105356667</v>
      </c>
      <c r="AC50" s="21">
        <f>+AD50/G50</f>
        <v>0.54217546362896329</v>
      </c>
      <c r="AD50" s="20">
        <f t="shared" si="38"/>
        <v>112510694</v>
      </c>
      <c r="AE50" s="20"/>
      <c r="AF50" s="20">
        <f>+'[3]OCTUBRE 2018'!$K$1510</f>
        <v>38802238</v>
      </c>
      <c r="AG50" s="20">
        <f>+'[2]AGOSTO 2018'!$M$1275</f>
        <v>2160459</v>
      </c>
      <c r="AH50" s="20"/>
      <c r="AI50" s="20"/>
      <c r="AJ50" s="20"/>
      <c r="AK50" s="20">
        <f>+'[2]AGOSTO 2018'!$P$1275</f>
        <v>19411764</v>
      </c>
      <c r="AL50" s="20"/>
      <c r="AM50" s="20"/>
      <c r="AN50" s="20"/>
      <c r="AO50" s="20"/>
      <c r="AP50" s="20"/>
      <c r="AQ50" s="20"/>
      <c r="AR50" s="20"/>
      <c r="AS50" s="20"/>
      <c r="AT50" s="20"/>
      <c r="AU50" s="20"/>
      <c r="AV50" s="20"/>
      <c r="AW50" s="20"/>
      <c r="AX50" s="20"/>
      <c r="AY50" s="20">
        <f>+'[3]OCTUBRE 2018'!$AF$1510</f>
        <v>52136233</v>
      </c>
      <c r="AZ50" s="21">
        <f>1-AC50</f>
        <v>0.45782453637103671</v>
      </c>
      <c r="BA50" s="20">
        <f t="shared" si="44"/>
        <v>95006432</v>
      </c>
      <c r="BB50" s="20">
        <f>H50-AE50</f>
        <v>0</v>
      </c>
      <c r="BC50" s="20">
        <f>I50-AF50</f>
        <v>41197762</v>
      </c>
      <c r="BD50" s="20">
        <f t="shared" si="39"/>
        <v>0</v>
      </c>
      <c r="BE50" s="20">
        <f t="shared" si="39"/>
        <v>0</v>
      </c>
      <c r="BF50" s="20">
        <f t="shared" si="39"/>
        <v>0</v>
      </c>
      <c r="BG50" s="20">
        <f t="shared" si="39"/>
        <v>0</v>
      </c>
      <c r="BH50" s="20">
        <f t="shared" si="39"/>
        <v>588236</v>
      </c>
      <c r="BI50" s="20">
        <f t="shared" si="39"/>
        <v>0</v>
      </c>
      <c r="BJ50" s="20">
        <f t="shared" si="39"/>
        <v>0</v>
      </c>
      <c r="BK50" s="20">
        <f t="shared" si="39"/>
        <v>0</v>
      </c>
      <c r="BL50" s="20">
        <f t="shared" si="39"/>
        <v>0</v>
      </c>
      <c r="BM50" s="20">
        <f t="shared" si="39"/>
        <v>0</v>
      </c>
      <c r="BN50" s="20">
        <f t="shared" si="39"/>
        <v>0</v>
      </c>
      <c r="BO50" s="20">
        <f t="shared" si="39"/>
        <v>0</v>
      </c>
      <c r="BP50" s="20">
        <f t="shared" si="39"/>
        <v>0</v>
      </c>
      <c r="BQ50" s="20">
        <f t="shared" si="39"/>
        <v>0</v>
      </c>
      <c r="BR50" s="20">
        <f t="shared" si="40"/>
        <v>0</v>
      </c>
      <c r="BS50" s="20">
        <f t="shared" si="40"/>
        <v>0</v>
      </c>
      <c r="BT50" s="20">
        <f t="shared" si="40"/>
        <v>0</v>
      </c>
      <c r="BU50" s="20">
        <f t="shared" si="40"/>
        <v>0</v>
      </c>
      <c r="BV50" s="20">
        <f t="shared" si="40"/>
        <v>53220434</v>
      </c>
      <c r="BW50" s="21">
        <f>+BX50/G50</f>
        <v>0.46393836911561698</v>
      </c>
      <c r="BX50" s="20">
        <f>SUM(BY50:CS50)</f>
        <v>96275157</v>
      </c>
      <c r="BY50" s="20"/>
      <c r="BZ50" s="20">
        <f>+'[3]OCTUBRE 2018'!$H$1517+'[3]OCTUBRE 2018'!$H$1520+'[3]OCTUBRE 2018'!$H$1524+'[3]OCTUBRE 2018'!$H$1527+'[3]OCTUBRE 2018'!$H$1548+'[3]OCTUBRE 2018'!$H$1553+'[3]OCTUBRE 2018'!$H$1557+'[3]OCTUBRE 2018'!$H$1562+'[3]OCTUBRE 2018'!$H$1565+'[3]OCTUBRE 2018'!$H$1571+'[3]OCTUBRE 2018'!$H$1572</f>
        <v>29833027</v>
      </c>
      <c r="CA50" s="20">
        <f>+'[3]OCTUBRE 2018'!$H$1556+'[3]OCTUBRE 2018'!$H$1560</f>
        <v>1386326</v>
      </c>
      <c r="CB50" s="20"/>
      <c r="CC50" s="20"/>
      <c r="CD50" s="20"/>
      <c r="CE50" s="20">
        <f>+'[3]OCTUBRE 2018'!$H$1529+'[3]OCTUBRE 2018'!$H$1532+'[3]OCTUBRE 2018'!$H$1534+'[3]OCTUBRE 2018'!$H$1535+'[3]OCTUBRE 2018'!$H$1537+'[3]OCTUBRE 2018'!$H$1538+'[3]OCTUBRE 2018'!$H$1543+'[3]OCTUBRE 2018'!$H$1545+'[3]OCTUBRE 2018'!$H$1547</f>
        <v>19369571</v>
      </c>
      <c r="CF50" s="20"/>
      <c r="CG50" s="20"/>
      <c r="CH50" s="20"/>
      <c r="CI50" s="20"/>
      <c r="CJ50" s="20"/>
      <c r="CK50" s="20"/>
      <c r="CL50" s="20"/>
      <c r="CM50" s="20"/>
      <c r="CN50" s="20"/>
      <c r="CO50" s="20"/>
      <c r="CP50" s="20"/>
      <c r="CQ50" s="20"/>
      <c r="CR50" s="20"/>
      <c r="CS50" s="20">
        <f>+'[3]OCTUBRE 2018'!$H$1511+'[3]OCTUBRE 2018'!$H$1513+'[3]OCTUBRE 2018'!$H$1515+'[3]OCTUBRE 2018'!$H$1519+'[3]OCTUBRE 2018'!$H$1522+'[3]OCTUBRE 2018'!$H$1523+'[3]OCTUBRE 2018'!$H$1526+'[3]OCTUBRE 2018'!$H$1531+'[3]OCTUBRE 2018'!$H$1539+'[3]OCTUBRE 2018'!$H$1540+'[3]OCTUBRE 2018'!$H$1542+'[3]OCTUBRE 2018'!$H$1546+'[3]OCTUBRE 2018'!$H$1550+'[3]OCTUBRE 2018'!$H$1554+'[3]OCTUBRE 2018'!$H$1567+'[3]OCTUBRE 2018'!$H$1569</f>
        <v>45686233</v>
      </c>
      <c r="CT50" s="21">
        <f>1-BW50</f>
        <v>0.53606163088438308</v>
      </c>
      <c r="CU50" s="20">
        <f t="shared" si="45"/>
        <v>111241969</v>
      </c>
      <c r="CV50" s="20">
        <f>H50-BY50</f>
        <v>0</v>
      </c>
      <c r="CW50" s="20">
        <f>I50-BZ50</f>
        <v>50166973</v>
      </c>
      <c r="CX50" s="20">
        <f t="shared" si="42"/>
        <v>774133</v>
      </c>
      <c r="CY50" s="20">
        <f t="shared" si="42"/>
        <v>0</v>
      </c>
      <c r="CZ50" s="20">
        <f t="shared" si="42"/>
        <v>0</v>
      </c>
      <c r="DA50" s="20">
        <f t="shared" si="42"/>
        <v>0</v>
      </c>
      <c r="DB50" s="20">
        <f t="shared" si="42"/>
        <v>630429</v>
      </c>
      <c r="DC50" s="20">
        <f t="shared" si="42"/>
        <v>0</v>
      </c>
      <c r="DD50" s="20">
        <f t="shared" si="42"/>
        <v>0</v>
      </c>
      <c r="DE50" s="20">
        <f t="shared" si="42"/>
        <v>0</v>
      </c>
      <c r="DF50" s="20">
        <f t="shared" si="42"/>
        <v>0</v>
      </c>
      <c r="DG50" s="20">
        <f t="shared" si="42"/>
        <v>0</v>
      </c>
      <c r="DH50" s="20">
        <f t="shared" si="42"/>
        <v>0</v>
      </c>
      <c r="DI50" s="20">
        <f t="shared" si="42"/>
        <v>0</v>
      </c>
      <c r="DJ50" s="20">
        <f t="shared" si="42"/>
        <v>0</v>
      </c>
      <c r="DK50" s="20">
        <f t="shared" si="42"/>
        <v>0</v>
      </c>
      <c r="DL50" s="20">
        <f t="shared" si="43"/>
        <v>0</v>
      </c>
      <c r="DM50" s="20">
        <f t="shared" si="43"/>
        <v>0</v>
      </c>
      <c r="DN50" s="20">
        <f t="shared" si="43"/>
        <v>0</v>
      </c>
      <c r="DO50" s="20">
        <f t="shared" si="43"/>
        <v>0</v>
      </c>
      <c r="DP50" s="20">
        <f t="shared" si="43"/>
        <v>59670434</v>
      </c>
      <c r="DR50" s="25">
        <f>+G50</f>
        <v>207517126</v>
      </c>
      <c r="DS50" s="25">
        <f>+AD50+BA50</f>
        <v>207517126</v>
      </c>
      <c r="DT50" s="25">
        <f>+BX50+CU50</f>
        <v>207517126</v>
      </c>
    </row>
    <row r="51" spans="1:124" ht="30.75" customHeight="1" x14ac:dyDescent="0.25">
      <c r="A51" s="234" t="s">
        <v>123</v>
      </c>
      <c r="B51" s="235" t="s">
        <v>164</v>
      </c>
      <c r="C51" s="16" t="s">
        <v>165</v>
      </c>
      <c r="D51" s="27" t="s">
        <v>166</v>
      </c>
      <c r="E51" s="18">
        <v>410</v>
      </c>
      <c r="F51" s="19" t="s">
        <v>127</v>
      </c>
      <c r="G51" s="20">
        <f t="shared" si="3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7"/>
        <v>0.6454475047793673</v>
      </c>
      <c r="AD51" s="20">
        <f t="shared" si="38"/>
        <v>37622214</v>
      </c>
      <c r="AE51" s="20"/>
      <c r="AF51" s="20"/>
      <c r="AG51" s="20"/>
      <c r="AH51" s="20"/>
      <c r="AI51" s="20"/>
      <c r="AJ51" s="20"/>
      <c r="AK51" s="20"/>
      <c r="AL51" s="20"/>
      <c r="AM51" s="20"/>
      <c r="AN51" s="20"/>
      <c r="AO51" s="20"/>
      <c r="AP51" s="20"/>
      <c r="AQ51" s="20"/>
      <c r="AR51" s="20"/>
      <c r="AS51" s="20"/>
      <c r="AT51" s="20">
        <f>+'[3]OCTUBRE 2018'!$Y$1585</f>
        <v>37622214</v>
      </c>
      <c r="AU51" s="20"/>
      <c r="AV51" s="20"/>
      <c r="AW51" s="20"/>
      <c r="AX51" s="20"/>
      <c r="AY51" s="20"/>
      <c r="AZ51" s="21">
        <f t="shared" si="11"/>
        <v>0.3545524952206327</v>
      </c>
      <c r="BA51" s="20">
        <f t="shared" si="44"/>
        <v>20666359</v>
      </c>
      <c r="BB51" s="20">
        <f t="shared" si="39"/>
        <v>0</v>
      </c>
      <c r="BC51" s="20">
        <f t="shared" si="39"/>
        <v>0</v>
      </c>
      <c r="BD51" s="20">
        <f t="shared" si="39"/>
        <v>1288573</v>
      </c>
      <c r="BE51" s="20">
        <f t="shared" si="39"/>
        <v>0</v>
      </c>
      <c r="BF51" s="20">
        <f t="shared" si="39"/>
        <v>0</v>
      </c>
      <c r="BG51" s="20">
        <f t="shared" si="39"/>
        <v>0</v>
      </c>
      <c r="BH51" s="20">
        <f t="shared" si="39"/>
        <v>7000000</v>
      </c>
      <c r="BI51" s="20">
        <f t="shared" si="39"/>
        <v>0</v>
      </c>
      <c r="BJ51" s="20">
        <f t="shared" si="39"/>
        <v>0</v>
      </c>
      <c r="BK51" s="20">
        <f t="shared" si="39"/>
        <v>0</v>
      </c>
      <c r="BL51" s="20">
        <f t="shared" si="39"/>
        <v>0</v>
      </c>
      <c r="BM51" s="20">
        <f t="shared" si="39"/>
        <v>0</v>
      </c>
      <c r="BN51" s="20">
        <f t="shared" si="39"/>
        <v>10000000</v>
      </c>
      <c r="BO51" s="20">
        <f t="shared" si="39"/>
        <v>0</v>
      </c>
      <c r="BP51" s="20">
        <f t="shared" si="39"/>
        <v>0</v>
      </c>
      <c r="BQ51" s="20">
        <f t="shared" si="39"/>
        <v>2377786</v>
      </c>
      <c r="BR51" s="20">
        <f t="shared" si="40"/>
        <v>0</v>
      </c>
      <c r="BS51" s="20">
        <f t="shared" si="40"/>
        <v>0</v>
      </c>
      <c r="BT51" s="20">
        <f t="shared" si="40"/>
        <v>0</v>
      </c>
      <c r="BU51" s="20">
        <f t="shared" si="40"/>
        <v>0</v>
      </c>
      <c r="BV51" s="20">
        <f t="shared" si="40"/>
        <v>0</v>
      </c>
      <c r="BW51" s="21">
        <f t="shared" si="27"/>
        <v>0.62026231110512864</v>
      </c>
      <c r="BX51" s="20">
        <f t="shared" si="41"/>
        <v>36154205</v>
      </c>
      <c r="BY51" s="20"/>
      <c r="BZ51" s="20"/>
      <c r="CA51" s="20"/>
      <c r="CB51" s="20"/>
      <c r="CC51" s="20"/>
      <c r="CD51" s="20"/>
      <c r="CE51" s="20"/>
      <c r="CF51" s="20"/>
      <c r="CG51" s="20"/>
      <c r="CH51" s="20"/>
      <c r="CI51" s="20"/>
      <c r="CJ51" s="20"/>
      <c r="CK51" s="20"/>
      <c r="CL51" s="20"/>
      <c r="CM51" s="20"/>
      <c r="CN51" s="20">
        <f>+'[3]OCTUBRE 2018'!$H$1583</f>
        <v>36154205</v>
      </c>
      <c r="CO51" s="20"/>
      <c r="CP51" s="20"/>
      <c r="CQ51" s="20"/>
      <c r="CR51" s="20"/>
      <c r="CS51" s="20"/>
      <c r="CT51" s="21">
        <f t="shared" si="6"/>
        <v>0.37973768889487136</v>
      </c>
      <c r="CU51" s="20">
        <f t="shared" si="45"/>
        <v>22134368</v>
      </c>
      <c r="CV51" s="20">
        <f t="shared" si="42"/>
        <v>0</v>
      </c>
      <c r="CW51" s="20">
        <f t="shared" si="42"/>
        <v>0</v>
      </c>
      <c r="CX51" s="20">
        <f t="shared" si="42"/>
        <v>1288573</v>
      </c>
      <c r="CY51" s="20">
        <f t="shared" si="42"/>
        <v>0</v>
      </c>
      <c r="CZ51" s="20">
        <f t="shared" si="42"/>
        <v>0</v>
      </c>
      <c r="DA51" s="20">
        <f t="shared" si="42"/>
        <v>0</v>
      </c>
      <c r="DB51" s="20">
        <f t="shared" si="42"/>
        <v>7000000</v>
      </c>
      <c r="DC51" s="20">
        <f t="shared" si="42"/>
        <v>0</v>
      </c>
      <c r="DD51" s="20">
        <f t="shared" si="42"/>
        <v>0</v>
      </c>
      <c r="DE51" s="20">
        <f t="shared" si="42"/>
        <v>0</v>
      </c>
      <c r="DF51" s="20">
        <f t="shared" si="42"/>
        <v>0</v>
      </c>
      <c r="DG51" s="20">
        <f t="shared" si="42"/>
        <v>0</v>
      </c>
      <c r="DH51" s="20">
        <f t="shared" si="42"/>
        <v>10000000</v>
      </c>
      <c r="DI51" s="20">
        <f t="shared" si="42"/>
        <v>0</v>
      </c>
      <c r="DJ51" s="20">
        <f t="shared" si="42"/>
        <v>0</v>
      </c>
      <c r="DK51" s="20">
        <f t="shared" si="42"/>
        <v>3845795</v>
      </c>
      <c r="DL51" s="20">
        <f t="shared" si="43"/>
        <v>0</v>
      </c>
      <c r="DM51" s="20">
        <f t="shared" si="43"/>
        <v>0</v>
      </c>
      <c r="DN51" s="20">
        <f t="shared" si="43"/>
        <v>0</v>
      </c>
      <c r="DO51" s="20">
        <f t="shared" si="43"/>
        <v>0</v>
      </c>
      <c r="DP51" s="20">
        <f t="shared" si="43"/>
        <v>0</v>
      </c>
      <c r="DR51" s="25">
        <f t="shared" si="35"/>
        <v>58288573</v>
      </c>
      <c r="DS51" s="25">
        <f t="shared" si="36"/>
        <v>58288573</v>
      </c>
      <c r="DT51" s="25">
        <f t="shared" si="10"/>
        <v>58288573</v>
      </c>
    </row>
    <row r="52" spans="1:124" ht="37.5" customHeight="1" x14ac:dyDescent="0.25">
      <c r="A52" s="234"/>
      <c r="B52" s="235"/>
      <c r="C52" s="16" t="s">
        <v>167</v>
      </c>
      <c r="D52" s="27" t="s">
        <v>168</v>
      </c>
      <c r="E52" s="18">
        <v>410</v>
      </c>
      <c r="F52" s="19" t="s">
        <v>169</v>
      </c>
      <c r="G52" s="20">
        <f t="shared" si="37"/>
        <v>223164005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v>8000000</v>
      </c>
      <c r="Z52" s="20"/>
      <c r="AA52" s="20"/>
      <c r="AB52" s="20">
        <f>15000000-10000000+6000000</f>
        <v>11000000</v>
      </c>
      <c r="AC52" s="21">
        <f t="shared" si="47"/>
        <v>0.44731800722074333</v>
      </c>
      <c r="AD52" s="20">
        <f t="shared" si="38"/>
        <v>99825278</v>
      </c>
      <c r="AE52" s="20"/>
      <c r="AF52" s="20"/>
      <c r="AG52" s="20">
        <f>+'[9]MARZO 2018'!$M$716</f>
        <v>500000</v>
      </c>
      <c r="AH52" s="20"/>
      <c r="AI52" s="20"/>
      <c r="AJ52" s="20"/>
      <c r="AK52" s="20">
        <f>+'[3]OCTUBRE 2018'!$P$1638</f>
        <v>56032910</v>
      </c>
      <c r="AL52" s="20">
        <f>+'[6]SEPTIEMBRE 2018'!$Q$1489</f>
        <v>1612800</v>
      </c>
      <c r="AM52" s="20"/>
      <c r="AN52" s="20">
        <f>+'[6]SEPTIEMBRE 2018'!$S$1489</f>
        <v>1612800</v>
      </c>
      <c r="AO52" s="20">
        <f>+'[3]OCTUBRE 2018'!$T$1638</f>
        <v>32953968</v>
      </c>
      <c r="AP52" s="20"/>
      <c r="AQ52" s="20">
        <f>+'[3]OCTUBRE 2018'!$V$1638</f>
        <v>4312800</v>
      </c>
      <c r="AR52" s="20"/>
      <c r="AS52" s="20"/>
      <c r="AT52" s="20"/>
      <c r="AU52" s="20"/>
      <c r="AV52" s="20"/>
      <c r="AW52" s="20"/>
      <c r="AX52" s="20"/>
      <c r="AY52" s="20">
        <f>+'[3]OCTUBRE 2018'!$AF$1638</f>
        <v>2800000</v>
      </c>
      <c r="AZ52" s="21">
        <f t="shared" si="11"/>
        <v>0.55268199277925667</v>
      </c>
      <c r="BA52" s="20">
        <f t="shared" si="44"/>
        <v>123338727</v>
      </c>
      <c r="BB52" s="20">
        <f t="shared" si="39"/>
        <v>0</v>
      </c>
      <c r="BC52" s="20">
        <f t="shared" si="39"/>
        <v>0</v>
      </c>
      <c r="BD52" s="20">
        <f t="shared" si="39"/>
        <v>1664005</v>
      </c>
      <c r="BE52" s="20">
        <f t="shared" si="39"/>
        <v>0</v>
      </c>
      <c r="BF52" s="20">
        <f t="shared" si="39"/>
        <v>0</v>
      </c>
      <c r="BG52" s="20">
        <f t="shared" ref="BG52:BQ70" si="48">M52-AJ52</f>
        <v>0</v>
      </c>
      <c r="BH52" s="20">
        <f t="shared" si="48"/>
        <v>967090</v>
      </c>
      <c r="BI52" s="20">
        <f t="shared" si="48"/>
        <v>11387200</v>
      </c>
      <c r="BJ52" s="20">
        <f t="shared" si="48"/>
        <v>0</v>
      </c>
      <c r="BK52" s="20">
        <f t="shared" si="48"/>
        <v>23387200</v>
      </c>
      <c r="BL52" s="20">
        <f t="shared" si="48"/>
        <v>39046032</v>
      </c>
      <c r="BM52" s="20">
        <f t="shared" si="48"/>
        <v>0</v>
      </c>
      <c r="BN52" s="20">
        <f t="shared" si="48"/>
        <v>30687200</v>
      </c>
      <c r="BO52" s="20">
        <f t="shared" si="48"/>
        <v>0</v>
      </c>
      <c r="BP52" s="20">
        <f t="shared" si="48"/>
        <v>0</v>
      </c>
      <c r="BQ52" s="20">
        <f t="shared" si="48"/>
        <v>0</v>
      </c>
      <c r="BR52" s="20">
        <f t="shared" si="40"/>
        <v>0</v>
      </c>
      <c r="BS52" s="20">
        <f t="shared" si="40"/>
        <v>8000000</v>
      </c>
      <c r="BT52" s="20">
        <f t="shared" si="40"/>
        <v>0</v>
      </c>
      <c r="BU52" s="20">
        <f t="shared" si="40"/>
        <v>0</v>
      </c>
      <c r="BV52" s="20">
        <f t="shared" si="40"/>
        <v>8200000</v>
      </c>
      <c r="BW52" s="21">
        <f t="shared" si="27"/>
        <v>0.42090305289152702</v>
      </c>
      <c r="BX52" s="20">
        <f t="shared" si="41"/>
        <v>93930411</v>
      </c>
      <c r="BY52" s="20"/>
      <c r="BZ52" s="20"/>
      <c r="CA52" s="20">
        <f>+'[9]MARZO 2018'!$H$714</f>
        <v>500000</v>
      </c>
      <c r="CB52" s="20"/>
      <c r="CC52" s="20"/>
      <c r="CD52" s="20"/>
      <c r="CE52" s="20">
        <f>+'[3]OCTUBRE 2018'!$H$1642+'[3]OCTUBRE 2018'!$H$1643+'[3]OCTUBRE 2018'!$H$1644+'[3]OCTUBRE 2018'!$H$1661+'[3]OCTUBRE 2018'!$H$1663+'[3]OCTUBRE 2018'!$H$1664+'[3]OCTUBRE 2018'!$H$1665+'[3]OCTUBRE 2018'!$H$1666+'[3]OCTUBRE 2018'!$H$1667+'[3]OCTUBRE 2018'!$H$1668+'[3]OCTUBRE 2018'!$H$1669+'[3]OCTUBRE 2018'!$H$1670+'[3]OCTUBRE 2018'!$H$1672+'[3]OCTUBRE 2018'!$H$1673+'[3]OCTUBRE 2018'!$H$1674+'[3]OCTUBRE 2018'!$H$1676+'[3]OCTUBRE 2018'!$H$1678+'[3]OCTUBRE 2018'!$H$1679+'[3]OCTUBRE 2018'!$H$1680+'[3]OCTUBRE 2018'!$H$1681+'[3]OCTUBRE 2018'!$H$1682+'[3]OCTUBRE 2018'!$H$1683+'[3]OCTUBRE 2018'!$H$1684+'[3]OCTUBRE 2018'!$H$1687+'[3]OCTUBRE 2018'!$H$1688+'[3]OCTUBRE 2018'!$H$1689+'[3]OCTUBRE 2018'!$H$1690+'[3]OCTUBRE 2018'!$H$1691+'[3]OCTUBRE 2018'!$H$1692+'[3]OCTUBRE 2018'!$H$1693+'[3]OCTUBRE 2018'!$H$1695+'[3]OCTUBRE 2018'!$H$1696+'[3]OCTUBRE 2018'!$H$1698+'[3]OCTUBRE 2018'!$H$1699+'[3]OCTUBRE 2018'!$H$1700+'[3]OCTUBRE 2018'!$H$1702+'[3]OCTUBRE 2018'!$H$1703+'[3]OCTUBRE 2018'!$H$1705+'[3]OCTUBRE 2018'!$H$1706+'[3]OCTUBRE 2018'!$H$1708+'[3]OCTUBRE 2018'!$H$1724+'[3]OCTUBRE 2018'!$H$1725+'[3]OCTUBRE 2018'!$H$1726+'[3]OCTUBRE 2018'!$H$1727+'[3]OCTUBRE 2018'!$H$1728+'[3]OCTUBRE 2018'!$H$1729+'[3]OCTUBRE 2018'!$H$1730+'[3]OCTUBRE 2018'!$H$1731+'[3]OCTUBRE 2018'!$H$1744+'[3]OCTUBRE 2018'!$H$1745+'[3]OCTUBRE 2018'!$H$1762+'[3]OCTUBRE 2018'!$H$1764+'[3]OCTUBRE 2018'!$H$1765</f>
        <v>53741638</v>
      </c>
      <c r="CF52" s="20">
        <f>+'[3]OCTUBRE 2018'!$H$1757</f>
        <v>1612800</v>
      </c>
      <c r="CG52" s="20"/>
      <c r="CH52" s="20">
        <f>+'[3]OCTUBRE 2018'!$H$1733+'[3]OCTUBRE 2018'!$H$1740</f>
        <v>1612800</v>
      </c>
      <c r="CI52" s="20">
        <f>+'[3]OCTUBRE 2018'!$H$1640+'[3]OCTUBRE 2018'!$H$1707+'[3]OCTUBRE 2018'!$H$1709+'[3]OCTUBRE 2018'!$H$1746+'[3]OCTUBRE 2018'!$H$1766+'[3]OCTUBRE 2018'!$H$1767+'[3]OCTUBRE 2018'!$H$1768+'[3]OCTUBRE 2018'!$H$1769+'[3]OCTUBRE 2018'!$H$1770+'[3]OCTUBRE 2018'!$H$1771+'[3]OCTUBRE 2018'!$H$1774+'[3]OCTUBRE 2018'!$H$1775+'[3]OCTUBRE 2018'!$H$1784+'[3]OCTUBRE 2018'!$H$1786+'[3]OCTUBRE 2018'!$H$1789+'[3]OCTUBRE 2018'!$H$1790+'[3]OCTUBRE 2018'!$H$1791+'[3]OCTUBRE 2018'!$H$1792+'[3]OCTUBRE 2018'!$H$1793+'[3]OCTUBRE 2018'!$H$1795+'[3]OCTUBRE 2018'!$H$1797</f>
        <v>29350373</v>
      </c>
      <c r="CJ52" s="20"/>
      <c r="CK52" s="20">
        <f>+'[3]OCTUBRE 2018'!$H$1735+'[3]OCTUBRE 2018'!$H$1787</f>
        <v>4312800</v>
      </c>
      <c r="CL52" s="20"/>
      <c r="CM52" s="20"/>
      <c r="CN52" s="20"/>
      <c r="CO52" s="20"/>
      <c r="CP52" s="20"/>
      <c r="CQ52" s="20"/>
      <c r="CR52" s="20"/>
      <c r="CS52" s="20">
        <f>+'[3]OCTUBRE 2018'!$H$1662+'[3]OCTUBRE 2018'!$H$1675+'[3]OCTUBRE 2018'!$H$1677+'[3]OCTUBRE 2018'!$H$1685+'[3]OCTUBRE 2018'!$H$1697+'[3]OCTUBRE 2018'!$H$1772+'[3]OCTUBRE 2018'!$H$1773</f>
        <v>2800000</v>
      </c>
      <c r="CT52" s="21">
        <f t="shared" si="6"/>
        <v>0.57909694710847304</v>
      </c>
      <c r="CU52" s="20">
        <f t="shared" si="45"/>
        <v>129233594</v>
      </c>
      <c r="CV52" s="20">
        <f t="shared" si="42"/>
        <v>0</v>
      </c>
      <c r="CW52" s="20">
        <f t="shared" si="42"/>
        <v>0</v>
      </c>
      <c r="CX52" s="20">
        <f t="shared" si="42"/>
        <v>1664005</v>
      </c>
      <c r="CY52" s="20">
        <f t="shared" si="42"/>
        <v>0</v>
      </c>
      <c r="CZ52" s="20">
        <f t="shared" si="42"/>
        <v>0</v>
      </c>
      <c r="DA52" s="20">
        <f t="shared" ref="DA52:DK70" si="49">M52-CD52</f>
        <v>0</v>
      </c>
      <c r="DB52" s="50">
        <f t="shared" si="49"/>
        <v>3258362</v>
      </c>
      <c r="DC52" s="20">
        <f t="shared" si="49"/>
        <v>11387200</v>
      </c>
      <c r="DD52" s="20">
        <f t="shared" si="49"/>
        <v>0</v>
      </c>
      <c r="DE52" s="20">
        <f t="shared" si="49"/>
        <v>23387200</v>
      </c>
      <c r="DF52" s="20">
        <f t="shared" si="49"/>
        <v>42649627</v>
      </c>
      <c r="DG52" s="20">
        <f t="shared" si="49"/>
        <v>0</v>
      </c>
      <c r="DH52" s="20">
        <f t="shared" si="49"/>
        <v>30687200</v>
      </c>
      <c r="DI52" s="20">
        <f t="shared" si="49"/>
        <v>0</v>
      </c>
      <c r="DJ52" s="20">
        <f t="shared" si="49"/>
        <v>0</v>
      </c>
      <c r="DK52" s="20">
        <f t="shared" si="49"/>
        <v>0</v>
      </c>
      <c r="DL52" s="20">
        <f t="shared" si="43"/>
        <v>0</v>
      </c>
      <c r="DM52" s="20">
        <f t="shared" si="43"/>
        <v>8000000</v>
      </c>
      <c r="DN52" s="20">
        <f t="shared" si="43"/>
        <v>0</v>
      </c>
      <c r="DO52" s="20">
        <f t="shared" si="43"/>
        <v>0</v>
      </c>
      <c r="DP52" s="20">
        <f t="shared" si="43"/>
        <v>8200000</v>
      </c>
      <c r="DR52" s="25">
        <f t="shared" si="35"/>
        <v>223164005</v>
      </c>
      <c r="DS52" s="25">
        <f t="shared" si="36"/>
        <v>223164005</v>
      </c>
      <c r="DT52" s="25">
        <f t="shared" si="10"/>
        <v>223164005</v>
      </c>
    </row>
    <row r="53" spans="1:124" ht="23.25" customHeight="1" x14ac:dyDescent="0.25">
      <c r="A53" s="234"/>
      <c r="B53" s="235"/>
      <c r="C53" s="16" t="s">
        <v>170</v>
      </c>
      <c r="D53" s="27" t="s">
        <v>171</v>
      </c>
      <c r="E53" s="18">
        <v>410</v>
      </c>
      <c r="F53" s="19" t="s">
        <v>127</v>
      </c>
      <c r="G53" s="20">
        <f t="shared" si="3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7"/>
        <v>0.23498953357036756</v>
      </c>
      <c r="AD53" s="20">
        <f t="shared" si="38"/>
        <v>26905489</v>
      </c>
      <c r="AE53" s="20"/>
      <c r="AF53" s="20"/>
      <c r="AG53" s="20">
        <f>+'[3]OCTUBRE 2018'!$M$1804</f>
        <v>9062408</v>
      </c>
      <c r="AH53" s="20"/>
      <c r="AI53" s="20"/>
      <c r="AJ53" s="20"/>
      <c r="AK53" s="20">
        <f>+'[10]FEBRERO 2018'!$P$634</f>
        <v>17843081</v>
      </c>
      <c r="AL53" s="20"/>
      <c r="AM53" s="20"/>
      <c r="AN53" s="20"/>
      <c r="AO53" s="20"/>
      <c r="AP53" s="20"/>
      <c r="AQ53" s="20"/>
      <c r="AR53" s="20"/>
      <c r="AS53" s="20"/>
      <c r="AT53" s="20"/>
      <c r="AU53" s="20"/>
      <c r="AV53" s="20"/>
      <c r="AW53" s="20"/>
      <c r="AX53" s="20"/>
      <c r="AY53" s="20"/>
      <c r="AZ53" s="21">
        <f t="shared" si="11"/>
        <v>0.76501046642963244</v>
      </c>
      <c r="BA53" s="20">
        <f t="shared" si="44"/>
        <v>87591053</v>
      </c>
      <c r="BB53" s="20">
        <f t="shared" ref="BB53:BQ84" si="50">H53-AE53</f>
        <v>0</v>
      </c>
      <c r="BC53" s="20">
        <f t="shared" si="50"/>
        <v>0</v>
      </c>
      <c r="BD53" s="20">
        <f t="shared" si="50"/>
        <v>9434134</v>
      </c>
      <c r="BE53" s="20">
        <f t="shared" si="50"/>
        <v>0</v>
      </c>
      <c r="BF53" s="20">
        <f t="shared" si="50"/>
        <v>0</v>
      </c>
      <c r="BG53" s="20">
        <f t="shared" si="48"/>
        <v>0</v>
      </c>
      <c r="BH53" s="20">
        <f t="shared" si="48"/>
        <v>68156919</v>
      </c>
      <c r="BI53" s="20">
        <f t="shared" si="48"/>
        <v>0</v>
      </c>
      <c r="BJ53" s="20">
        <f t="shared" si="48"/>
        <v>0</v>
      </c>
      <c r="BK53" s="20">
        <f t="shared" si="48"/>
        <v>0</v>
      </c>
      <c r="BL53" s="20">
        <f t="shared" si="48"/>
        <v>0</v>
      </c>
      <c r="BM53" s="20">
        <f t="shared" si="48"/>
        <v>0</v>
      </c>
      <c r="BN53" s="20">
        <f t="shared" si="48"/>
        <v>10000000</v>
      </c>
      <c r="BO53" s="20">
        <f t="shared" si="48"/>
        <v>0</v>
      </c>
      <c r="BP53" s="20">
        <f t="shared" si="48"/>
        <v>0</v>
      </c>
      <c r="BQ53" s="20">
        <f t="shared" si="48"/>
        <v>0</v>
      </c>
      <c r="BR53" s="20">
        <f t="shared" si="40"/>
        <v>0</v>
      </c>
      <c r="BS53" s="20">
        <f t="shared" si="40"/>
        <v>0</v>
      </c>
      <c r="BT53" s="20">
        <f t="shared" si="40"/>
        <v>0</v>
      </c>
      <c r="BU53" s="20">
        <f t="shared" si="40"/>
        <v>0</v>
      </c>
      <c r="BV53" s="20">
        <f t="shared" si="40"/>
        <v>0</v>
      </c>
      <c r="BW53" s="21">
        <f t="shared" si="27"/>
        <v>0.15583947504720275</v>
      </c>
      <c r="BX53" s="20">
        <f t="shared" si="41"/>
        <v>17843081</v>
      </c>
      <c r="BY53" s="20"/>
      <c r="BZ53" s="20"/>
      <c r="CA53" s="20"/>
      <c r="CB53" s="20"/>
      <c r="CC53" s="20"/>
      <c r="CD53" s="20"/>
      <c r="CE53" s="20">
        <f>+'[10]FEBRERO 2018'!$H$632</f>
        <v>17843081</v>
      </c>
      <c r="CF53" s="20"/>
      <c r="CG53" s="20"/>
      <c r="CH53" s="20"/>
      <c r="CI53" s="20"/>
      <c r="CJ53" s="20"/>
      <c r="CK53" s="20"/>
      <c r="CL53" s="20"/>
      <c r="CM53" s="20"/>
      <c r="CN53" s="20"/>
      <c r="CO53" s="20"/>
      <c r="CP53" s="20"/>
      <c r="CQ53" s="20"/>
      <c r="CR53" s="20"/>
      <c r="CS53" s="20"/>
      <c r="CT53" s="21">
        <f t="shared" si="6"/>
        <v>0.84416052495279725</v>
      </c>
      <c r="CU53" s="20">
        <f t="shared" si="45"/>
        <v>96653461</v>
      </c>
      <c r="CV53" s="20">
        <f t="shared" ref="CV53:CZ70" si="51">H53-BY53</f>
        <v>0</v>
      </c>
      <c r="CW53" s="20">
        <f t="shared" si="51"/>
        <v>0</v>
      </c>
      <c r="CX53" s="20">
        <f t="shared" si="51"/>
        <v>18496542</v>
      </c>
      <c r="CY53" s="20">
        <f t="shared" si="51"/>
        <v>0</v>
      </c>
      <c r="CZ53" s="20">
        <f t="shared" si="51"/>
        <v>0</v>
      </c>
      <c r="DA53" s="20">
        <f t="shared" si="49"/>
        <v>0</v>
      </c>
      <c r="DB53" s="20">
        <f t="shared" si="49"/>
        <v>68156919</v>
      </c>
      <c r="DC53" s="20">
        <f t="shared" si="49"/>
        <v>0</v>
      </c>
      <c r="DD53" s="20">
        <f t="shared" si="49"/>
        <v>0</v>
      </c>
      <c r="DE53" s="20">
        <f t="shared" si="49"/>
        <v>0</v>
      </c>
      <c r="DF53" s="20">
        <f t="shared" si="49"/>
        <v>0</v>
      </c>
      <c r="DG53" s="20">
        <f t="shared" si="49"/>
        <v>0</v>
      </c>
      <c r="DH53" s="20">
        <f t="shared" si="49"/>
        <v>10000000</v>
      </c>
      <c r="DI53" s="20">
        <f t="shared" si="49"/>
        <v>0</v>
      </c>
      <c r="DJ53" s="20">
        <f t="shared" si="49"/>
        <v>0</v>
      </c>
      <c r="DK53" s="20">
        <f t="shared" si="49"/>
        <v>0</v>
      </c>
      <c r="DL53" s="20">
        <f t="shared" si="43"/>
        <v>0</v>
      </c>
      <c r="DM53" s="20">
        <f t="shared" si="43"/>
        <v>0</v>
      </c>
      <c r="DN53" s="20">
        <f t="shared" si="43"/>
        <v>0</v>
      </c>
      <c r="DO53" s="20">
        <f t="shared" si="43"/>
        <v>0</v>
      </c>
      <c r="DP53" s="20">
        <f t="shared" si="43"/>
        <v>0</v>
      </c>
      <c r="DR53" s="25">
        <f t="shared" si="35"/>
        <v>114496542</v>
      </c>
      <c r="DS53" s="25">
        <f t="shared" si="36"/>
        <v>114496542</v>
      </c>
      <c r="DT53" s="25">
        <f t="shared" si="10"/>
        <v>114496542</v>
      </c>
    </row>
    <row r="54" spans="1:124" ht="30" x14ac:dyDescent="0.25">
      <c r="A54" s="234"/>
      <c r="B54" s="51"/>
      <c r="C54" s="16" t="s">
        <v>172</v>
      </c>
      <c r="D54" s="27" t="s">
        <v>173</v>
      </c>
      <c r="E54" s="18">
        <v>410</v>
      </c>
      <c r="F54" s="19" t="s">
        <v>174</v>
      </c>
      <c r="G54" s="20">
        <f t="shared" si="37"/>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7"/>
        <v>9.7026970145859759E-2</v>
      </c>
      <c r="AD54" s="20">
        <f t="shared" si="38"/>
        <v>550000</v>
      </c>
      <c r="AE54" s="20"/>
      <c r="AF54" s="20"/>
      <c r="AG54" s="20"/>
      <c r="AH54" s="20"/>
      <c r="AI54" s="20"/>
      <c r="AJ54" s="20"/>
      <c r="AK54" s="20"/>
      <c r="AL54" s="20"/>
      <c r="AM54" s="20"/>
      <c r="AN54" s="20"/>
      <c r="AO54" s="20"/>
      <c r="AP54" s="20"/>
      <c r="AQ54" s="20"/>
      <c r="AR54" s="20"/>
      <c r="AS54" s="20"/>
      <c r="AT54" s="20"/>
      <c r="AU54" s="20"/>
      <c r="AV54" s="20"/>
      <c r="AW54" s="20"/>
      <c r="AX54" s="20"/>
      <c r="AY54" s="20">
        <f>+'[3]OCTUBRE 2018'!$AF$1815</f>
        <v>550000</v>
      </c>
      <c r="AZ54" s="21">
        <f t="shared" si="11"/>
        <v>0.9029730298541403</v>
      </c>
      <c r="BA54" s="20">
        <f t="shared" si="44"/>
        <v>5118527</v>
      </c>
      <c r="BB54" s="20">
        <f t="shared" si="50"/>
        <v>0</v>
      </c>
      <c r="BC54" s="20">
        <f t="shared" si="50"/>
        <v>0</v>
      </c>
      <c r="BD54" s="20">
        <f t="shared" si="50"/>
        <v>0</v>
      </c>
      <c r="BE54" s="20">
        <f t="shared" si="50"/>
        <v>0</v>
      </c>
      <c r="BF54" s="20">
        <f t="shared" si="50"/>
        <v>0</v>
      </c>
      <c r="BG54" s="20">
        <f t="shared" si="48"/>
        <v>0</v>
      </c>
      <c r="BH54" s="20">
        <f t="shared" si="48"/>
        <v>0</v>
      </c>
      <c r="BI54" s="20">
        <f t="shared" si="48"/>
        <v>0</v>
      </c>
      <c r="BJ54" s="20">
        <f t="shared" si="48"/>
        <v>0</v>
      </c>
      <c r="BK54" s="20">
        <f t="shared" si="48"/>
        <v>0</v>
      </c>
      <c r="BL54" s="20">
        <f t="shared" si="48"/>
        <v>0</v>
      </c>
      <c r="BM54" s="20">
        <f t="shared" si="48"/>
        <v>0</v>
      </c>
      <c r="BN54" s="20">
        <f t="shared" si="48"/>
        <v>0</v>
      </c>
      <c r="BO54" s="20">
        <f t="shared" si="48"/>
        <v>0</v>
      </c>
      <c r="BP54" s="20">
        <f t="shared" si="48"/>
        <v>0</v>
      </c>
      <c r="BQ54" s="20">
        <f t="shared" si="48"/>
        <v>0</v>
      </c>
      <c r="BR54" s="20">
        <f t="shared" si="40"/>
        <v>0</v>
      </c>
      <c r="BS54" s="20">
        <f t="shared" si="40"/>
        <v>0</v>
      </c>
      <c r="BT54" s="20">
        <f t="shared" si="40"/>
        <v>0</v>
      </c>
      <c r="BU54" s="20">
        <f t="shared" si="40"/>
        <v>0</v>
      </c>
      <c r="BV54" s="20">
        <f t="shared" si="40"/>
        <v>5118527</v>
      </c>
      <c r="BW54" s="21">
        <f t="shared" si="27"/>
        <v>9.7026970145859759E-2</v>
      </c>
      <c r="BX54" s="20">
        <f t="shared" si="41"/>
        <v>550000</v>
      </c>
      <c r="BY54" s="20"/>
      <c r="BZ54" s="20"/>
      <c r="CA54" s="20"/>
      <c r="CB54" s="20"/>
      <c r="CC54" s="20"/>
      <c r="CD54" s="20"/>
      <c r="CE54" s="20"/>
      <c r="CF54" s="20"/>
      <c r="CG54" s="20"/>
      <c r="CH54" s="20"/>
      <c r="CI54" s="20"/>
      <c r="CJ54" s="20"/>
      <c r="CK54" s="20"/>
      <c r="CL54" s="20"/>
      <c r="CM54" s="20"/>
      <c r="CN54" s="20"/>
      <c r="CO54" s="20"/>
      <c r="CP54" s="20"/>
      <c r="CQ54" s="20"/>
      <c r="CR54" s="20"/>
      <c r="CS54" s="20">
        <f>+'[3]OCTUBRE 2018'!$H$1813</f>
        <v>550000</v>
      </c>
      <c r="CT54" s="21">
        <f t="shared" si="6"/>
        <v>0.9029730298541403</v>
      </c>
      <c r="CU54" s="20">
        <f t="shared" si="45"/>
        <v>5118527</v>
      </c>
      <c r="CV54" s="20">
        <f t="shared" si="51"/>
        <v>0</v>
      </c>
      <c r="CW54" s="20">
        <f t="shared" si="51"/>
        <v>0</v>
      </c>
      <c r="CX54" s="20">
        <f t="shared" si="51"/>
        <v>0</v>
      </c>
      <c r="CY54" s="20">
        <f t="shared" si="51"/>
        <v>0</v>
      </c>
      <c r="CZ54" s="20">
        <f t="shared" si="51"/>
        <v>0</v>
      </c>
      <c r="DA54" s="20">
        <f t="shared" si="49"/>
        <v>0</v>
      </c>
      <c r="DB54" s="20">
        <f t="shared" si="49"/>
        <v>0</v>
      </c>
      <c r="DC54" s="20">
        <f t="shared" si="49"/>
        <v>0</v>
      </c>
      <c r="DD54" s="20">
        <f t="shared" si="49"/>
        <v>0</v>
      </c>
      <c r="DE54" s="20">
        <f t="shared" si="49"/>
        <v>0</v>
      </c>
      <c r="DF54" s="20">
        <f t="shared" si="49"/>
        <v>0</v>
      </c>
      <c r="DG54" s="20">
        <f t="shared" si="49"/>
        <v>0</v>
      </c>
      <c r="DH54" s="20">
        <f t="shared" si="49"/>
        <v>0</v>
      </c>
      <c r="DI54" s="20">
        <f t="shared" si="49"/>
        <v>0</v>
      </c>
      <c r="DJ54" s="20">
        <f t="shared" si="49"/>
        <v>0</v>
      </c>
      <c r="DK54" s="20">
        <f t="shared" si="49"/>
        <v>0</v>
      </c>
      <c r="DL54" s="20">
        <f t="shared" si="43"/>
        <v>0</v>
      </c>
      <c r="DM54" s="20">
        <f t="shared" si="43"/>
        <v>0</v>
      </c>
      <c r="DN54" s="20">
        <f t="shared" si="43"/>
        <v>0</v>
      </c>
      <c r="DO54" s="20">
        <f t="shared" si="43"/>
        <v>0</v>
      </c>
      <c r="DP54" s="20">
        <f t="shared" si="43"/>
        <v>5118527</v>
      </c>
      <c r="DR54" s="25">
        <f t="shared" si="35"/>
        <v>5668527</v>
      </c>
      <c r="DS54" s="25">
        <f t="shared" si="36"/>
        <v>5668527</v>
      </c>
      <c r="DT54" s="25">
        <f t="shared" si="10"/>
        <v>5668527</v>
      </c>
    </row>
    <row r="55" spans="1:124" ht="36" customHeight="1" x14ac:dyDescent="0.25">
      <c r="A55" s="234"/>
      <c r="B55" s="51"/>
      <c r="C55" s="16" t="s">
        <v>175</v>
      </c>
      <c r="D55" s="27" t="s">
        <v>176</v>
      </c>
      <c r="E55" s="18">
        <v>410</v>
      </c>
      <c r="F55" s="19" t="s">
        <v>127</v>
      </c>
      <c r="G55" s="20">
        <f t="shared" si="3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7"/>
        <v>0.36826360085359039</v>
      </c>
      <c r="AD55" s="20">
        <f t="shared" si="38"/>
        <v>39600000</v>
      </c>
      <c r="AE55" s="20"/>
      <c r="AF55" s="20"/>
      <c r="AG55" s="20"/>
      <c r="AH55" s="20"/>
      <c r="AI55" s="20"/>
      <c r="AJ55" s="20"/>
      <c r="AK55" s="20">
        <f>+'[5]JUNIO 2018'!$P$1087</f>
        <v>39600000</v>
      </c>
      <c r="AL55" s="20"/>
      <c r="AM55" s="20"/>
      <c r="AN55" s="20"/>
      <c r="AO55" s="20"/>
      <c r="AP55" s="20"/>
      <c r="AQ55" s="20"/>
      <c r="AR55" s="20"/>
      <c r="AS55" s="20"/>
      <c r="AT55" s="20"/>
      <c r="AU55" s="20"/>
      <c r="AV55" s="20"/>
      <c r="AW55" s="20"/>
      <c r="AX55" s="20"/>
      <c r="AY55" s="20"/>
      <c r="AZ55" s="21">
        <f t="shared" si="11"/>
        <v>0.63173639914640956</v>
      </c>
      <c r="BA55" s="20">
        <f t="shared" si="44"/>
        <v>67931670</v>
      </c>
      <c r="BB55" s="20">
        <f t="shared" si="50"/>
        <v>0</v>
      </c>
      <c r="BC55" s="20">
        <f t="shared" si="50"/>
        <v>0</v>
      </c>
      <c r="BD55" s="20">
        <f t="shared" si="50"/>
        <v>0</v>
      </c>
      <c r="BE55" s="20">
        <f t="shared" si="50"/>
        <v>0</v>
      </c>
      <c r="BF55" s="20">
        <f t="shared" si="50"/>
        <v>0</v>
      </c>
      <c r="BG55" s="20">
        <f t="shared" si="48"/>
        <v>0</v>
      </c>
      <c r="BH55" s="20">
        <f t="shared" si="48"/>
        <v>67931670</v>
      </c>
      <c r="BI55" s="20">
        <f t="shared" si="48"/>
        <v>0</v>
      </c>
      <c r="BJ55" s="20">
        <f t="shared" si="48"/>
        <v>0</v>
      </c>
      <c r="BK55" s="20">
        <f t="shared" si="48"/>
        <v>0</v>
      </c>
      <c r="BL55" s="20">
        <f t="shared" si="48"/>
        <v>0</v>
      </c>
      <c r="BM55" s="20">
        <f t="shared" si="48"/>
        <v>0</v>
      </c>
      <c r="BN55" s="20">
        <f t="shared" si="48"/>
        <v>0</v>
      </c>
      <c r="BO55" s="20">
        <f t="shared" si="48"/>
        <v>0</v>
      </c>
      <c r="BP55" s="20">
        <f t="shared" si="48"/>
        <v>0</v>
      </c>
      <c r="BQ55" s="20">
        <f t="shared" si="48"/>
        <v>0</v>
      </c>
      <c r="BR55" s="20">
        <f t="shared" si="40"/>
        <v>0</v>
      </c>
      <c r="BS55" s="20">
        <f t="shared" si="40"/>
        <v>0</v>
      </c>
      <c r="BT55" s="20">
        <f t="shared" si="40"/>
        <v>0</v>
      </c>
      <c r="BU55" s="20">
        <f t="shared" si="40"/>
        <v>0</v>
      </c>
      <c r="BV55" s="20">
        <f t="shared" si="40"/>
        <v>0</v>
      </c>
      <c r="BW55" s="21">
        <f t="shared" si="27"/>
        <v>0.19704370814663252</v>
      </c>
      <c r="BX55" s="20">
        <f t="shared" si="41"/>
        <v>21188439</v>
      </c>
      <c r="BY55" s="20"/>
      <c r="BZ55" s="20"/>
      <c r="CA55" s="20"/>
      <c r="CB55" s="20"/>
      <c r="CC55" s="20"/>
      <c r="CD55" s="20"/>
      <c r="CE55" s="20">
        <f>+'[2]AGOSTO 2018'!$H$1462</f>
        <v>21188439</v>
      </c>
      <c r="CF55" s="20"/>
      <c r="CG55" s="20"/>
      <c r="CH55" s="20"/>
      <c r="CI55" s="20"/>
      <c r="CJ55" s="20"/>
      <c r="CK55" s="20"/>
      <c r="CL55" s="20"/>
      <c r="CM55" s="20"/>
      <c r="CN55" s="20"/>
      <c r="CO55" s="20"/>
      <c r="CP55" s="20"/>
      <c r="CQ55" s="20"/>
      <c r="CR55" s="20"/>
      <c r="CS55" s="20"/>
      <c r="CT55" s="21">
        <f t="shared" si="6"/>
        <v>0.80295629185336748</v>
      </c>
      <c r="CU55" s="20">
        <f t="shared" si="45"/>
        <v>86343231</v>
      </c>
      <c r="CV55" s="20">
        <f t="shared" si="51"/>
        <v>0</v>
      </c>
      <c r="CW55" s="20">
        <f t="shared" si="51"/>
        <v>0</v>
      </c>
      <c r="CX55" s="20">
        <f t="shared" si="51"/>
        <v>0</v>
      </c>
      <c r="CY55" s="20">
        <f t="shared" si="51"/>
        <v>0</v>
      </c>
      <c r="CZ55" s="20">
        <f t="shared" si="51"/>
        <v>0</v>
      </c>
      <c r="DA55" s="20">
        <f t="shared" si="49"/>
        <v>0</v>
      </c>
      <c r="DB55" s="20">
        <f t="shared" si="49"/>
        <v>86343231</v>
      </c>
      <c r="DC55" s="20">
        <f t="shared" si="49"/>
        <v>0</v>
      </c>
      <c r="DD55" s="20">
        <f t="shared" si="49"/>
        <v>0</v>
      </c>
      <c r="DE55" s="20">
        <f t="shared" si="49"/>
        <v>0</v>
      </c>
      <c r="DF55" s="20">
        <f t="shared" si="49"/>
        <v>0</v>
      </c>
      <c r="DG55" s="20">
        <f t="shared" si="49"/>
        <v>0</v>
      </c>
      <c r="DH55" s="20">
        <f t="shared" si="49"/>
        <v>0</v>
      </c>
      <c r="DI55" s="20">
        <f t="shared" si="49"/>
        <v>0</v>
      </c>
      <c r="DJ55" s="20">
        <f t="shared" si="49"/>
        <v>0</v>
      </c>
      <c r="DK55" s="20">
        <f t="shared" si="49"/>
        <v>0</v>
      </c>
      <c r="DL55" s="20">
        <f t="shared" si="43"/>
        <v>0</v>
      </c>
      <c r="DM55" s="20">
        <f t="shared" si="43"/>
        <v>0</v>
      </c>
      <c r="DN55" s="20">
        <f t="shared" si="43"/>
        <v>0</v>
      </c>
      <c r="DO55" s="20">
        <f t="shared" si="43"/>
        <v>0</v>
      </c>
      <c r="DP55" s="20">
        <f t="shared" si="43"/>
        <v>0</v>
      </c>
      <c r="DR55" s="25">
        <f t="shared" si="35"/>
        <v>107531670</v>
      </c>
      <c r="DS55" s="25">
        <f t="shared" si="36"/>
        <v>107531670</v>
      </c>
      <c r="DT55" s="25">
        <f t="shared" si="10"/>
        <v>107531670</v>
      </c>
    </row>
    <row r="56" spans="1:124" ht="29.25" customHeight="1" x14ac:dyDescent="0.25">
      <c r="A56" s="234"/>
      <c r="B56" s="52" t="s">
        <v>177</v>
      </c>
      <c r="C56" s="16" t="s">
        <v>178</v>
      </c>
      <c r="D56" s="27" t="s">
        <v>179</v>
      </c>
      <c r="E56" s="18">
        <v>410</v>
      </c>
      <c r="F56" s="19" t="s">
        <v>127</v>
      </c>
      <c r="G56" s="20">
        <f t="shared" si="3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7"/>
        <v>0.58261646265708444</v>
      </c>
      <c r="AD56" s="20">
        <f t="shared" si="38"/>
        <v>233066006</v>
      </c>
      <c r="AE56" s="20"/>
      <c r="AF56" s="20"/>
      <c r="AG56" s="20"/>
      <c r="AH56" s="20"/>
      <c r="AI56" s="20"/>
      <c r="AJ56" s="20"/>
      <c r="AK56" s="20"/>
      <c r="AL56" s="20"/>
      <c r="AM56" s="20"/>
      <c r="AN56" s="20"/>
      <c r="AO56" s="20">
        <f>+'[3]OCTUBRE 2018'!$T$1829</f>
        <v>233066006</v>
      </c>
      <c r="AP56" s="20"/>
      <c r="AQ56" s="20"/>
      <c r="AR56" s="20"/>
      <c r="AS56" s="20"/>
      <c r="AT56" s="20"/>
      <c r="AU56" s="20"/>
      <c r="AV56" s="20"/>
      <c r="AW56" s="20"/>
      <c r="AX56" s="20"/>
      <c r="AY56" s="20"/>
      <c r="AZ56" s="21">
        <f t="shared" si="11"/>
        <v>0.41738353734291556</v>
      </c>
      <c r="BA56" s="20">
        <f t="shared" si="44"/>
        <v>166967328</v>
      </c>
      <c r="BB56" s="20">
        <f t="shared" si="50"/>
        <v>0</v>
      </c>
      <c r="BC56" s="20">
        <f t="shared" si="50"/>
        <v>0</v>
      </c>
      <c r="BD56" s="20">
        <f t="shared" si="50"/>
        <v>33334</v>
      </c>
      <c r="BE56" s="20">
        <f t="shared" si="50"/>
        <v>0</v>
      </c>
      <c r="BF56" s="20">
        <f t="shared" si="50"/>
        <v>0</v>
      </c>
      <c r="BG56" s="20">
        <f t="shared" si="48"/>
        <v>0</v>
      </c>
      <c r="BH56" s="20">
        <f t="shared" si="48"/>
        <v>0</v>
      </c>
      <c r="BI56" s="20">
        <f t="shared" si="48"/>
        <v>0</v>
      </c>
      <c r="BJ56" s="20">
        <f t="shared" si="48"/>
        <v>0</v>
      </c>
      <c r="BK56" s="20">
        <f t="shared" si="48"/>
        <v>0</v>
      </c>
      <c r="BL56" s="20">
        <f t="shared" si="48"/>
        <v>166933994</v>
      </c>
      <c r="BM56" s="20">
        <f t="shared" si="48"/>
        <v>0</v>
      </c>
      <c r="BN56" s="20">
        <f t="shared" si="48"/>
        <v>0</v>
      </c>
      <c r="BO56" s="20">
        <f t="shared" si="48"/>
        <v>0</v>
      </c>
      <c r="BP56" s="20">
        <f t="shared" si="48"/>
        <v>0</v>
      </c>
      <c r="BQ56" s="20">
        <f t="shared" si="48"/>
        <v>0</v>
      </c>
      <c r="BR56" s="20">
        <f t="shared" si="40"/>
        <v>0</v>
      </c>
      <c r="BS56" s="20">
        <f t="shared" si="40"/>
        <v>0</v>
      </c>
      <c r="BT56" s="20">
        <f t="shared" si="40"/>
        <v>0</v>
      </c>
      <c r="BU56" s="20">
        <f t="shared" si="40"/>
        <v>0</v>
      </c>
      <c r="BV56" s="20">
        <f t="shared" si="40"/>
        <v>0</v>
      </c>
      <c r="BW56" s="21">
        <f t="shared" si="27"/>
        <v>0.5380328480326092</v>
      </c>
      <c r="BX56" s="20">
        <f t="shared" si="41"/>
        <v>215231074</v>
      </c>
      <c r="BY56" s="20"/>
      <c r="BZ56" s="20"/>
      <c r="CA56" s="20"/>
      <c r="CB56" s="20"/>
      <c r="CC56" s="20"/>
      <c r="CD56" s="20"/>
      <c r="CE56" s="20"/>
      <c r="CF56" s="20"/>
      <c r="CG56" s="20"/>
      <c r="CH56" s="20"/>
      <c r="CI56" s="20">
        <f>+'[3]OCTUBRE 2018'!$H$1827</f>
        <v>215231074</v>
      </c>
      <c r="CJ56" s="20"/>
      <c r="CK56" s="20"/>
      <c r="CL56" s="20"/>
      <c r="CM56" s="20"/>
      <c r="CN56" s="20"/>
      <c r="CO56" s="20"/>
      <c r="CP56" s="20"/>
      <c r="CQ56" s="20"/>
      <c r="CR56" s="20"/>
      <c r="CS56" s="20"/>
      <c r="CT56" s="21">
        <f t="shared" si="6"/>
        <v>0.4619671519673908</v>
      </c>
      <c r="CU56" s="20">
        <f t="shared" si="45"/>
        <v>184802260</v>
      </c>
      <c r="CV56" s="20">
        <f t="shared" si="51"/>
        <v>0</v>
      </c>
      <c r="CW56" s="20">
        <f t="shared" si="51"/>
        <v>0</v>
      </c>
      <c r="CX56" s="20">
        <f t="shared" si="51"/>
        <v>33334</v>
      </c>
      <c r="CY56" s="20">
        <f t="shared" si="51"/>
        <v>0</v>
      </c>
      <c r="CZ56" s="20">
        <f t="shared" si="51"/>
        <v>0</v>
      </c>
      <c r="DA56" s="20">
        <f t="shared" si="49"/>
        <v>0</v>
      </c>
      <c r="DB56" s="20">
        <f t="shared" si="49"/>
        <v>0</v>
      </c>
      <c r="DC56" s="20">
        <f t="shared" si="49"/>
        <v>0</v>
      </c>
      <c r="DD56" s="20">
        <f t="shared" si="49"/>
        <v>0</v>
      </c>
      <c r="DE56" s="20">
        <f t="shared" si="49"/>
        <v>0</v>
      </c>
      <c r="DF56" s="20">
        <f t="shared" si="49"/>
        <v>184768926</v>
      </c>
      <c r="DG56" s="20">
        <f t="shared" si="49"/>
        <v>0</v>
      </c>
      <c r="DH56" s="20">
        <f t="shared" si="49"/>
        <v>0</v>
      </c>
      <c r="DI56" s="20">
        <f t="shared" si="49"/>
        <v>0</v>
      </c>
      <c r="DJ56" s="20">
        <f t="shared" si="49"/>
        <v>0</v>
      </c>
      <c r="DK56" s="20">
        <f t="shared" si="49"/>
        <v>0</v>
      </c>
      <c r="DL56" s="20">
        <f t="shared" si="43"/>
        <v>0</v>
      </c>
      <c r="DM56" s="20">
        <f t="shared" si="43"/>
        <v>0</v>
      </c>
      <c r="DN56" s="20">
        <f t="shared" si="43"/>
        <v>0</v>
      </c>
      <c r="DO56" s="20">
        <f t="shared" si="43"/>
        <v>0</v>
      </c>
      <c r="DP56" s="20">
        <f t="shared" si="43"/>
        <v>0</v>
      </c>
      <c r="DR56" s="25">
        <f t="shared" si="35"/>
        <v>400033334</v>
      </c>
      <c r="DS56" s="25">
        <f t="shared" si="36"/>
        <v>400033334</v>
      </c>
      <c r="DT56" s="25">
        <f t="shared" si="10"/>
        <v>400033334</v>
      </c>
    </row>
    <row r="57" spans="1:124" ht="20.25" customHeight="1" x14ac:dyDescent="0.25">
      <c r="A57" s="234"/>
      <c r="B57" s="235" t="s">
        <v>180</v>
      </c>
      <c r="C57" s="16" t="s">
        <v>181</v>
      </c>
      <c r="D57" s="17" t="s">
        <v>182</v>
      </c>
      <c r="E57" s="18">
        <v>410</v>
      </c>
      <c r="F57" s="19" t="s">
        <v>127</v>
      </c>
      <c r="G57" s="20">
        <f t="shared" si="37"/>
        <v>4119225925</v>
      </c>
      <c r="H57" s="20"/>
      <c r="I57" s="20"/>
      <c r="J57" s="20"/>
      <c r="K57" s="20"/>
      <c r="L57" s="20"/>
      <c r="M57" s="20"/>
      <c r="N57" s="20"/>
      <c r="O57" s="20"/>
      <c r="P57" s="20"/>
      <c r="Q57" s="20"/>
      <c r="R57" s="20"/>
      <c r="S57" s="20"/>
      <c r="T57" s="20"/>
      <c r="U57" s="20"/>
      <c r="V57" s="20">
        <f>3500000000+619225925</f>
        <v>4119225925</v>
      </c>
      <c r="W57" s="20"/>
      <c r="X57" s="20"/>
      <c r="Y57" s="20"/>
      <c r="Z57" s="20"/>
      <c r="AA57" s="20"/>
      <c r="AB57" s="20"/>
      <c r="AC57" s="21">
        <f t="shared" si="47"/>
        <v>0.34868676764797746</v>
      </c>
      <c r="AD57" s="20">
        <f t="shared" si="38"/>
        <v>1436319573</v>
      </c>
      <c r="AE57" s="20"/>
      <c r="AF57" s="20"/>
      <c r="AG57" s="20"/>
      <c r="AH57" s="20"/>
      <c r="AI57" s="20"/>
      <c r="AJ57" s="20"/>
      <c r="AK57" s="20"/>
      <c r="AL57" s="20"/>
      <c r="AM57" s="20"/>
      <c r="AN57" s="20"/>
      <c r="AO57" s="20"/>
      <c r="AP57" s="20"/>
      <c r="AQ57" s="20"/>
      <c r="AR57" s="20"/>
      <c r="AS57" s="20">
        <f>+'[3]OCTUBRE 2018'!$X$1933</f>
        <v>1436319573</v>
      </c>
      <c r="AT57" s="20"/>
      <c r="AU57" s="20"/>
      <c r="AV57" s="20"/>
      <c r="AW57" s="20"/>
      <c r="AX57" s="20"/>
      <c r="AY57" s="20"/>
      <c r="AZ57" s="21">
        <f t="shared" si="11"/>
        <v>0.65131323235202254</v>
      </c>
      <c r="BA57" s="20">
        <f t="shared" si="44"/>
        <v>2682906352</v>
      </c>
      <c r="BB57" s="20">
        <f t="shared" si="50"/>
        <v>0</v>
      </c>
      <c r="BC57" s="20">
        <f t="shared" si="50"/>
        <v>0</v>
      </c>
      <c r="BD57" s="20">
        <f t="shared" si="50"/>
        <v>0</v>
      </c>
      <c r="BE57" s="20">
        <f t="shared" si="50"/>
        <v>0</v>
      </c>
      <c r="BF57" s="20">
        <f t="shared" si="50"/>
        <v>0</v>
      </c>
      <c r="BG57" s="20">
        <f t="shared" si="48"/>
        <v>0</v>
      </c>
      <c r="BH57" s="20">
        <f t="shared" si="48"/>
        <v>0</v>
      </c>
      <c r="BI57" s="20">
        <f t="shared" si="48"/>
        <v>0</v>
      </c>
      <c r="BJ57" s="20">
        <f t="shared" si="48"/>
        <v>0</v>
      </c>
      <c r="BK57" s="20">
        <f t="shared" si="48"/>
        <v>0</v>
      </c>
      <c r="BL57" s="20">
        <f t="shared" si="48"/>
        <v>0</v>
      </c>
      <c r="BM57" s="20">
        <f t="shared" si="48"/>
        <v>0</v>
      </c>
      <c r="BN57" s="20">
        <f t="shared" si="48"/>
        <v>0</v>
      </c>
      <c r="BO57" s="20">
        <f t="shared" si="48"/>
        <v>0</v>
      </c>
      <c r="BP57" s="20">
        <f t="shared" si="48"/>
        <v>2682906352</v>
      </c>
      <c r="BQ57" s="20">
        <f t="shared" si="48"/>
        <v>0</v>
      </c>
      <c r="BR57" s="20">
        <f t="shared" si="40"/>
        <v>0</v>
      </c>
      <c r="BS57" s="20">
        <f t="shared" si="40"/>
        <v>0</v>
      </c>
      <c r="BT57" s="20">
        <f t="shared" si="40"/>
        <v>0</v>
      </c>
      <c r="BU57" s="20">
        <f t="shared" si="40"/>
        <v>0</v>
      </c>
      <c r="BV57" s="20">
        <f t="shared" si="40"/>
        <v>0</v>
      </c>
      <c r="BW57" s="21">
        <f t="shared" si="27"/>
        <v>0.2019845573291783</v>
      </c>
      <c r="BX57" s="20">
        <f t="shared" si="41"/>
        <v>832020025</v>
      </c>
      <c r="BY57" s="20"/>
      <c r="BZ57" s="20"/>
      <c r="CA57" s="20"/>
      <c r="CB57" s="20"/>
      <c r="CC57" s="20"/>
      <c r="CD57" s="20"/>
      <c r="CE57" s="20"/>
      <c r="CF57" s="20"/>
      <c r="CG57" s="20"/>
      <c r="CH57" s="20"/>
      <c r="CI57" s="20"/>
      <c r="CJ57" s="20"/>
      <c r="CK57" s="20"/>
      <c r="CL57" s="20"/>
      <c r="CM57" s="20">
        <f>+'[3]OCTUBRE 2018'!$H$1931</f>
        <v>832020025</v>
      </c>
      <c r="CN57" s="20"/>
      <c r="CO57" s="20"/>
      <c r="CP57" s="20"/>
      <c r="CQ57" s="20"/>
      <c r="CR57" s="20"/>
      <c r="CS57" s="20"/>
      <c r="CT57" s="21">
        <f t="shared" si="6"/>
        <v>0.7980154426708217</v>
      </c>
      <c r="CU57" s="20">
        <f t="shared" si="45"/>
        <v>3287205900</v>
      </c>
      <c r="CV57" s="20">
        <f t="shared" si="51"/>
        <v>0</v>
      </c>
      <c r="CW57" s="20">
        <f t="shared" si="51"/>
        <v>0</v>
      </c>
      <c r="CX57" s="20">
        <f t="shared" si="51"/>
        <v>0</v>
      </c>
      <c r="CY57" s="20">
        <f t="shared" si="51"/>
        <v>0</v>
      </c>
      <c r="CZ57" s="20">
        <f t="shared" si="51"/>
        <v>0</v>
      </c>
      <c r="DA57" s="20">
        <f t="shared" si="49"/>
        <v>0</v>
      </c>
      <c r="DB57" s="20">
        <f t="shared" si="49"/>
        <v>0</v>
      </c>
      <c r="DC57" s="20">
        <f t="shared" si="49"/>
        <v>0</v>
      </c>
      <c r="DD57" s="20">
        <f t="shared" si="49"/>
        <v>0</v>
      </c>
      <c r="DE57" s="20">
        <f t="shared" si="49"/>
        <v>0</v>
      </c>
      <c r="DF57" s="20">
        <f t="shared" si="49"/>
        <v>0</v>
      </c>
      <c r="DG57" s="20">
        <f t="shared" si="49"/>
        <v>0</v>
      </c>
      <c r="DH57" s="20">
        <f t="shared" si="49"/>
        <v>0</v>
      </c>
      <c r="DI57" s="20">
        <f t="shared" si="49"/>
        <v>0</v>
      </c>
      <c r="DJ57" s="20">
        <f t="shared" si="49"/>
        <v>3287205900</v>
      </c>
      <c r="DK57" s="20">
        <f t="shared" si="49"/>
        <v>0</v>
      </c>
      <c r="DL57" s="20">
        <f t="shared" si="43"/>
        <v>0</v>
      </c>
      <c r="DM57" s="20">
        <f t="shared" si="43"/>
        <v>0</v>
      </c>
      <c r="DN57" s="20">
        <f t="shared" si="43"/>
        <v>0</v>
      </c>
      <c r="DO57" s="20">
        <f t="shared" si="43"/>
        <v>0</v>
      </c>
      <c r="DP57" s="20">
        <f t="shared" si="43"/>
        <v>0</v>
      </c>
      <c r="DR57" s="25">
        <f t="shared" si="35"/>
        <v>4119225925</v>
      </c>
      <c r="DS57" s="25">
        <f t="shared" si="36"/>
        <v>4119225925</v>
      </c>
      <c r="DT57" s="25">
        <f t="shared" si="10"/>
        <v>4119225925</v>
      </c>
    </row>
    <row r="58" spans="1:124" ht="32.25" customHeight="1" x14ac:dyDescent="0.25">
      <c r="A58" s="234"/>
      <c r="B58" s="235"/>
      <c r="C58" s="16" t="s">
        <v>183</v>
      </c>
      <c r="D58" s="17" t="s">
        <v>184</v>
      </c>
      <c r="E58" s="18">
        <v>410</v>
      </c>
      <c r="F58" s="19" t="s">
        <v>127</v>
      </c>
      <c r="G58" s="20">
        <f t="shared" si="37"/>
        <v>168000000</v>
      </c>
      <c r="H58" s="20"/>
      <c r="I58" s="20"/>
      <c r="J58" s="20"/>
      <c r="K58" s="20"/>
      <c r="L58" s="20"/>
      <c r="M58" s="20"/>
      <c r="N58" s="20">
        <v>150000000</v>
      </c>
      <c r="O58" s="20"/>
      <c r="P58" s="20"/>
      <c r="Q58" s="20"/>
      <c r="R58" s="20"/>
      <c r="S58" s="20"/>
      <c r="T58" s="20"/>
      <c r="U58" s="20"/>
      <c r="V58" s="20"/>
      <c r="W58" s="20"/>
      <c r="X58" s="20"/>
      <c r="Y58" s="20">
        <f>10000000+8000000</f>
        <v>18000000</v>
      </c>
      <c r="Z58" s="20"/>
      <c r="AA58" s="20"/>
      <c r="AB58" s="20"/>
      <c r="AC58" s="21">
        <f t="shared" si="47"/>
        <v>0.67269229761904759</v>
      </c>
      <c r="AD58" s="20">
        <f t="shared" si="38"/>
        <v>113012306</v>
      </c>
      <c r="AE58" s="20"/>
      <c r="AF58" s="20"/>
      <c r="AG58" s="20"/>
      <c r="AH58" s="20"/>
      <c r="AI58" s="20"/>
      <c r="AJ58" s="20"/>
      <c r="AK58" s="20">
        <f>+'[3]OCTUBRE 2018'!$P$2194</f>
        <v>104562739</v>
      </c>
      <c r="AL58" s="20"/>
      <c r="AM58" s="20"/>
      <c r="AN58" s="20"/>
      <c r="AO58" s="20"/>
      <c r="AP58" s="20"/>
      <c r="AQ58" s="20"/>
      <c r="AR58" s="20"/>
      <c r="AS58" s="20"/>
      <c r="AT58" s="20"/>
      <c r="AU58" s="20"/>
      <c r="AV58" s="20">
        <f>+'[3]OCTUBRE 2018'!$AA$2194</f>
        <v>8449567</v>
      </c>
      <c r="AW58" s="20"/>
      <c r="AX58" s="20"/>
      <c r="AY58" s="20"/>
      <c r="AZ58" s="21">
        <f t="shared" si="11"/>
        <v>0.32730770238095241</v>
      </c>
      <c r="BA58" s="20">
        <f t="shared" si="44"/>
        <v>54987694</v>
      </c>
      <c r="BB58" s="20">
        <f t="shared" si="50"/>
        <v>0</v>
      </c>
      <c r="BC58" s="20">
        <f t="shared" si="50"/>
        <v>0</v>
      </c>
      <c r="BD58" s="20">
        <f t="shared" si="50"/>
        <v>0</v>
      </c>
      <c r="BE58" s="20">
        <f t="shared" si="50"/>
        <v>0</v>
      </c>
      <c r="BF58" s="20">
        <f t="shared" si="50"/>
        <v>0</v>
      </c>
      <c r="BG58" s="20">
        <f t="shared" si="48"/>
        <v>0</v>
      </c>
      <c r="BH58" s="20">
        <f t="shared" si="48"/>
        <v>45437261</v>
      </c>
      <c r="BI58" s="20">
        <f t="shared" si="48"/>
        <v>0</v>
      </c>
      <c r="BJ58" s="20">
        <f t="shared" si="48"/>
        <v>0</v>
      </c>
      <c r="BK58" s="20">
        <f t="shared" si="48"/>
        <v>0</v>
      </c>
      <c r="BL58" s="20">
        <f t="shared" si="48"/>
        <v>0</v>
      </c>
      <c r="BM58" s="20">
        <f t="shared" si="48"/>
        <v>0</v>
      </c>
      <c r="BN58" s="20">
        <f t="shared" si="48"/>
        <v>0</v>
      </c>
      <c r="BO58" s="20">
        <f t="shared" si="48"/>
        <v>0</v>
      </c>
      <c r="BP58" s="20">
        <f t="shared" si="48"/>
        <v>0</v>
      </c>
      <c r="BQ58" s="20">
        <f t="shared" si="48"/>
        <v>0</v>
      </c>
      <c r="BR58" s="20">
        <f t="shared" si="40"/>
        <v>0</v>
      </c>
      <c r="BS58" s="20">
        <f t="shared" si="40"/>
        <v>9550433</v>
      </c>
      <c r="BT58" s="20">
        <f t="shared" si="40"/>
        <v>0</v>
      </c>
      <c r="BU58" s="20">
        <f t="shared" si="40"/>
        <v>0</v>
      </c>
      <c r="BV58" s="20">
        <f t="shared" si="40"/>
        <v>0</v>
      </c>
      <c r="BW58" s="21">
        <f t="shared" si="27"/>
        <v>0.21279504166666666</v>
      </c>
      <c r="BX58" s="20">
        <f t="shared" si="41"/>
        <v>35749567</v>
      </c>
      <c r="BY58" s="20"/>
      <c r="BZ58" s="20"/>
      <c r="CA58" s="20"/>
      <c r="CB58" s="20"/>
      <c r="CC58" s="20"/>
      <c r="CD58" s="20"/>
      <c r="CE58" s="20">
        <f>+'[3]OCTUBRE 2018'!$H$2198+'[3]OCTUBRE 2018'!$H$2204+'[3]OCTUBRE 2018'!$H$2211</f>
        <v>35300000</v>
      </c>
      <c r="CF58" s="20"/>
      <c r="CG58" s="20"/>
      <c r="CH58" s="20"/>
      <c r="CI58" s="20"/>
      <c r="CJ58" s="20"/>
      <c r="CK58" s="20"/>
      <c r="CL58" s="20"/>
      <c r="CM58" s="20"/>
      <c r="CN58" s="20"/>
      <c r="CO58" s="20"/>
      <c r="CP58" s="20">
        <f>+'[3]OCTUBRE 2018'!$H$2195+'[3]OCTUBRE 2018'!$H$2206+'[3]OCTUBRE 2018'!$H$2209</f>
        <v>449567</v>
      </c>
      <c r="CQ58" s="20"/>
      <c r="CR58" s="20"/>
      <c r="CS58" s="20"/>
      <c r="CT58" s="21">
        <f t="shared" si="6"/>
        <v>0.78720495833333337</v>
      </c>
      <c r="CU58" s="20">
        <f t="shared" si="45"/>
        <v>132250433</v>
      </c>
      <c r="CV58" s="20">
        <f t="shared" si="51"/>
        <v>0</v>
      </c>
      <c r="CW58" s="20">
        <f t="shared" si="51"/>
        <v>0</v>
      </c>
      <c r="CX58" s="20">
        <f t="shared" si="51"/>
        <v>0</v>
      </c>
      <c r="CY58" s="20">
        <f t="shared" si="51"/>
        <v>0</v>
      </c>
      <c r="CZ58" s="20">
        <f t="shared" si="51"/>
        <v>0</v>
      </c>
      <c r="DA58" s="20">
        <f t="shared" si="49"/>
        <v>0</v>
      </c>
      <c r="DB58" s="20">
        <f t="shared" si="49"/>
        <v>114700000</v>
      </c>
      <c r="DC58" s="20">
        <f t="shared" si="49"/>
        <v>0</v>
      </c>
      <c r="DD58" s="20">
        <f t="shared" si="49"/>
        <v>0</v>
      </c>
      <c r="DE58" s="20">
        <f t="shared" si="49"/>
        <v>0</v>
      </c>
      <c r="DF58" s="20">
        <f t="shared" si="49"/>
        <v>0</v>
      </c>
      <c r="DG58" s="20">
        <f t="shared" si="49"/>
        <v>0</v>
      </c>
      <c r="DH58" s="20">
        <f t="shared" si="49"/>
        <v>0</v>
      </c>
      <c r="DI58" s="20">
        <f t="shared" si="49"/>
        <v>0</v>
      </c>
      <c r="DJ58" s="20">
        <f t="shared" si="49"/>
        <v>0</v>
      </c>
      <c r="DK58" s="20">
        <f t="shared" si="49"/>
        <v>0</v>
      </c>
      <c r="DL58" s="20">
        <f t="shared" si="43"/>
        <v>0</v>
      </c>
      <c r="DM58" s="20">
        <f t="shared" si="43"/>
        <v>17550433</v>
      </c>
      <c r="DN58" s="20">
        <f t="shared" si="43"/>
        <v>0</v>
      </c>
      <c r="DO58" s="20">
        <f t="shared" si="43"/>
        <v>0</v>
      </c>
      <c r="DP58" s="20">
        <f t="shared" si="43"/>
        <v>0</v>
      </c>
      <c r="DR58" s="25">
        <f t="shared" si="35"/>
        <v>168000000</v>
      </c>
      <c r="DS58" s="25">
        <f t="shared" si="36"/>
        <v>168000000</v>
      </c>
      <c r="DT58" s="25">
        <f t="shared" si="10"/>
        <v>168000000</v>
      </c>
    </row>
    <row r="59" spans="1:124" ht="74.25" customHeight="1" x14ac:dyDescent="0.25">
      <c r="A59" s="53"/>
      <c r="B59" s="232" t="s">
        <v>185</v>
      </c>
      <c r="C59" s="16" t="s">
        <v>186</v>
      </c>
      <c r="D59" s="27" t="s">
        <v>187</v>
      </c>
      <c r="E59" s="18">
        <v>410</v>
      </c>
      <c r="F59" s="19" t="s">
        <v>127</v>
      </c>
      <c r="G59" s="20">
        <f t="shared" si="37"/>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7"/>
        <v>1</v>
      </c>
      <c r="AD59" s="20">
        <f t="shared" si="38"/>
        <v>5000000</v>
      </c>
      <c r="AE59" s="20"/>
      <c r="AF59" s="20">
        <f>+'[4]JULIO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1"/>
        <v>0</v>
      </c>
      <c r="BA59" s="20">
        <f t="shared" si="44"/>
        <v>0</v>
      </c>
      <c r="BB59" s="20">
        <f t="shared" si="50"/>
        <v>0</v>
      </c>
      <c r="BC59" s="20">
        <f t="shared" si="50"/>
        <v>0</v>
      </c>
      <c r="BD59" s="20">
        <f t="shared" si="50"/>
        <v>0</v>
      </c>
      <c r="BE59" s="20">
        <f t="shared" si="50"/>
        <v>0</v>
      </c>
      <c r="BF59" s="20">
        <f t="shared" si="50"/>
        <v>0</v>
      </c>
      <c r="BG59" s="20">
        <f t="shared" si="48"/>
        <v>0</v>
      </c>
      <c r="BH59" s="20">
        <f t="shared" si="48"/>
        <v>0</v>
      </c>
      <c r="BI59" s="20">
        <f t="shared" si="48"/>
        <v>0</v>
      </c>
      <c r="BJ59" s="20">
        <f t="shared" si="48"/>
        <v>0</v>
      </c>
      <c r="BK59" s="20">
        <f t="shared" si="48"/>
        <v>0</v>
      </c>
      <c r="BL59" s="20">
        <f t="shared" si="48"/>
        <v>0</v>
      </c>
      <c r="BM59" s="20">
        <f t="shared" si="48"/>
        <v>0</v>
      </c>
      <c r="BN59" s="20">
        <f t="shared" si="48"/>
        <v>0</v>
      </c>
      <c r="BO59" s="20">
        <f t="shared" si="48"/>
        <v>0</v>
      </c>
      <c r="BP59" s="20">
        <f t="shared" si="48"/>
        <v>0</v>
      </c>
      <c r="BQ59" s="20">
        <f t="shared" si="48"/>
        <v>0</v>
      </c>
      <c r="BR59" s="20">
        <f t="shared" si="40"/>
        <v>0</v>
      </c>
      <c r="BS59" s="20">
        <f t="shared" si="40"/>
        <v>0</v>
      </c>
      <c r="BT59" s="20">
        <f t="shared" si="40"/>
        <v>0</v>
      </c>
      <c r="BU59" s="20">
        <f t="shared" si="40"/>
        <v>0</v>
      </c>
      <c r="BV59" s="20">
        <f t="shared" si="40"/>
        <v>0</v>
      </c>
      <c r="BW59" s="21">
        <f t="shared" si="27"/>
        <v>1</v>
      </c>
      <c r="BX59" s="20">
        <f t="shared" si="41"/>
        <v>5000000</v>
      </c>
      <c r="BY59" s="20"/>
      <c r="BZ59" s="20">
        <f>+'[2]AGOSTO 2018'!$H$1775</f>
        <v>5000000</v>
      </c>
      <c r="CA59" s="20"/>
      <c r="CB59" s="20"/>
      <c r="CC59" s="20"/>
      <c r="CD59" s="20"/>
      <c r="CE59" s="20"/>
      <c r="CF59" s="20"/>
      <c r="CG59" s="20"/>
      <c r="CH59" s="20"/>
      <c r="CI59" s="20"/>
      <c r="CJ59" s="20"/>
      <c r="CK59" s="20"/>
      <c r="CL59" s="20"/>
      <c r="CM59" s="20"/>
      <c r="CN59" s="20"/>
      <c r="CO59" s="20"/>
      <c r="CP59" s="20"/>
      <c r="CQ59" s="20"/>
      <c r="CR59" s="20"/>
      <c r="CS59" s="20"/>
      <c r="CT59" s="21">
        <f t="shared" si="6"/>
        <v>0</v>
      </c>
      <c r="CU59" s="20">
        <f t="shared" si="45"/>
        <v>0</v>
      </c>
      <c r="CV59" s="20">
        <f t="shared" si="51"/>
        <v>0</v>
      </c>
      <c r="CW59" s="20">
        <f t="shared" si="51"/>
        <v>0</v>
      </c>
      <c r="CX59" s="20">
        <f t="shared" si="51"/>
        <v>0</v>
      </c>
      <c r="CY59" s="20">
        <f t="shared" si="51"/>
        <v>0</v>
      </c>
      <c r="CZ59" s="20">
        <f t="shared" si="51"/>
        <v>0</v>
      </c>
      <c r="DA59" s="20">
        <f t="shared" si="49"/>
        <v>0</v>
      </c>
      <c r="DB59" s="20">
        <f t="shared" si="49"/>
        <v>0</v>
      </c>
      <c r="DC59" s="20">
        <f t="shared" si="49"/>
        <v>0</v>
      </c>
      <c r="DD59" s="20">
        <f t="shared" si="49"/>
        <v>0</v>
      </c>
      <c r="DE59" s="20">
        <f t="shared" si="49"/>
        <v>0</v>
      </c>
      <c r="DF59" s="20">
        <f t="shared" si="49"/>
        <v>0</v>
      </c>
      <c r="DG59" s="20">
        <f t="shared" si="49"/>
        <v>0</v>
      </c>
      <c r="DH59" s="20">
        <f t="shared" si="49"/>
        <v>0</v>
      </c>
      <c r="DI59" s="20">
        <f t="shared" si="49"/>
        <v>0</v>
      </c>
      <c r="DJ59" s="20">
        <f t="shared" si="49"/>
        <v>0</v>
      </c>
      <c r="DK59" s="20">
        <f t="shared" si="49"/>
        <v>0</v>
      </c>
      <c r="DL59" s="20">
        <f t="shared" si="43"/>
        <v>0</v>
      </c>
      <c r="DM59" s="20">
        <f t="shared" si="43"/>
        <v>0</v>
      </c>
      <c r="DN59" s="20">
        <f t="shared" si="43"/>
        <v>0</v>
      </c>
      <c r="DO59" s="20">
        <f t="shared" si="43"/>
        <v>0</v>
      </c>
      <c r="DP59" s="20">
        <f t="shared" si="43"/>
        <v>0</v>
      </c>
      <c r="DR59" s="25">
        <f t="shared" si="35"/>
        <v>5000000</v>
      </c>
      <c r="DS59" s="25">
        <f t="shared" si="36"/>
        <v>5000000</v>
      </c>
      <c r="DT59" s="25">
        <f t="shared" si="10"/>
        <v>5000000</v>
      </c>
    </row>
    <row r="60" spans="1:124" ht="22.5" customHeight="1" x14ac:dyDescent="0.25">
      <c r="A60" s="53"/>
      <c r="B60" s="232"/>
      <c r="C60" s="16" t="s">
        <v>188</v>
      </c>
      <c r="D60" s="27" t="s">
        <v>189</v>
      </c>
      <c r="E60" s="18">
        <v>410</v>
      </c>
      <c r="F60" s="19" t="s">
        <v>127</v>
      </c>
      <c r="G60" s="20">
        <f t="shared" si="37"/>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7"/>
        <v>0.94501999999999997</v>
      </c>
      <c r="AD60" s="20">
        <f t="shared" si="38"/>
        <v>18900400</v>
      </c>
      <c r="AE60" s="20"/>
      <c r="AF60" s="20"/>
      <c r="AG60" s="20"/>
      <c r="AH60" s="20"/>
      <c r="AI60" s="20"/>
      <c r="AJ60" s="20"/>
      <c r="AK60" s="20"/>
      <c r="AL60" s="20"/>
      <c r="AM60" s="20"/>
      <c r="AN60" s="20"/>
      <c r="AO60" s="20"/>
      <c r="AP60" s="20"/>
      <c r="AQ60" s="20"/>
      <c r="AR60" s="20"/>
      <c r="AS60" s="20"/>
      <c r="AT60" s="20"/>
      <c r="AU60" s="20"/>
      <c r="AV60" s="20">
        <f>+'[4]JULIO 2018'!$AA$1540</f>
        <v>18900400</v>
      </c>
      <c r="AW60" s="20"/>
      <c r="AX60" s="20"/>
      <c r="AY60" s="20"/>
      <c r="AZ60" s="21">
        <f t="shared" si="11"/>
        <v>5.4980000000000029E-2</v>
      </c>
      <c r="BA60" s="20">
        <f t="shared" si="44"/>
        <v>1099600</v>
      </c>
      <c r="BB60" s="20">
        <f t="shared" si="50"/>
        <v>0</v>
      </c>
      <c r="BC60" s="20">
        <f t="shared" si="50"/>
        <v>0</v>
      </c>
      <c r="BD60" s="20">
        <f t="shared" si="50"/>
        <v>0</v>
      </c>
      <c r="BE60" s="20">
        <f t="shared" si="50"/>
        <v>0</v>
      </c>
      <c r="BF60" s="20">
        <f t="shared" si="50"/>
        <v>0</v>
      </c>
      <c r="BG60" s="20">
        <f t="shared" si="48"/>
        <v>0</v>
      </c>
      <c r="BH60" s="20">
        <f t="shared" si="48"/>
        <v>0</v>
      </c>
      <c r="BI60" s="20">
        <f t="shared" si="48"/>
        <v>0</v>
      </c>
      <c r="BJ60" s="20">
        <f t="shared" si="48"/>
        <v>0</v>
      </c>
      <c r="BK60" s="20">
        <f t="shared" si="48"/>
        <v>0</v>
      </c>
      <c r="BL60" s="20">
        <f t="shared" si="48"/>
        <v>0</v>
      </c>
      <c r="BM60" s="20">
        <f t="shared" si="48"/>
        <v>0</v>
      </c>
      <c r="BN60" s="20">
        <f t="shared" si="48"/>
        <v>0</v>
      </c>
      <c r="BO60" s="20">
        <f t="shared" si="48"/>
        <v>0</v>
      </c>
      <c r="BP60" s="20">
        <f t="shared" si="48"/>
        <v>0</v>
      </c>
      <c r="BQ60" s="20">
        <f t="shared" si="48"/>
        <v>0</v>
      </c>
      <c r="BR60" s="20">
        <f t="shared" si="40"/>
        <v>0</v>
      </c>
      <c r="BS60" s="20">
        <f t="shared" si="40"/>
        <v>1099600</v>
      </c>
      <c r="BT60" s="20">
        <f t="shared" si="40"/>
        <v>0</v>
      </c>
      <c r="BU60" s="20">
        <f t="shared" si="40"/>
        <v>0</v>
      </c>
      <c r="BV60" s="20">
        <f t="shared" si="40"/>
        <v>0</v>
      </c>
      <c r="BW60" s="21">
        <f t="shared" si="27"/>
        <v>0.94501999999999997</v>
      </c>
      <c r="BX60" s="20">
        <f t="shared" si="41"/>
        <v>18900400</v>
      </c>
      <c r="BY60" s="20"/>
      <c r="BZ60" s="20"/>
      <c r="CA60" s="20"/>
      <c r="CB60" s="20"/>
      <c r="CC60" s="20"/>
      <c r="CD60" s="20"/>
      <c r="CE60" s="20"/>
      <c r="CF60" s="20"/>
      <c r="CG60" s="20"/>
      <c r="CH60" s="20"/>
      <c r="CI60" s="20"/>
      <c r="CJ60" s="20"/>
      <c r="CK60" s="20"/>
      <c r="CL60" s="20"/>
      <c r="CM60" s="20"/>
      <c r="CN60" s="20"/>
      <c r="CO60" s="20"/>
      <c r="CP60" s="20">
        <f>+'[2]AGOSTO 2018'!$H$1781</f>
        <v>18900400</v>
      </c>
      <c r="CQ60" s="20"/>
      <c r="CR60" s="20"/>
      <c r="CS60" s="20"/>
      <c r="CT60" s="21">
        <f t="shared" si="6"/>
        <v>5.4980000000000029E-2</v>
      </c>
      <c r="CU60" s="20">
        <f t="shared" si="45"/>
        <v>1099600</v>
      </c>
      <c r="CV60" s="20">
        <f t="shared" si="51"/>
        <v>0</v>
      </c>
      <c r="CW60" s="20">
        <f t="shared" si="51"/>
        <v>0</v>
      </c>
      <c r="CX60" s="20">
        <f t="shared" si="51"/>
        <v>0</v>
      </c>
      <c r="CY60" s="20">
        <f t="shared" si="51"/>
        <v>0</v>
      </c>
      <c r="CZ60" s="20">
        <f t="shared" si="51"/>
        <v>0</v>
      </c>
      <c r="DA60" s="20">
        <f t="shared" si="49"/>
        <v>0</v>
      </c>
      <c r="DB60" s="20">
        <f t="shared" si="49"/>
        <v>0</v>
      </c>
      <c r="DC60" s="20">
        <f t="shared" si="49"/>
        <v>0</v>
      </c>
      <c r="DD60" s="20">
        <f t="shared" si="49"/>
        <v>0</v>
      </c>
      <c r="DE60" s="20">
        <f t="shared" si="49"/>
        <v>0</v>
      </c>
      <c r="DF60" s="20">
        <f t="shared" si="49"/>
        <v>0</v>
      </c>
      <c r="DG60" s="20">
        <f t="shared" si="49"/>
        <v>0</v>
      </c>
      <c r="DH60" s="20">
        <f t="shared" si="49"/>
        <v>0</v>
      </c>
      <c r="DI60" s="20">
        <f t="shared" si="49"/>
        <v>0</v>
      </c>
      <c r="DJ60" s="20">
        <f t="shared" si="49"/>
        <v>0</v>
      </c>
      <c r="DK60" s="20">
        <f t="shared" si="49"/>
        <v>0</v>
      </c>
      <c r="DL60" s="20">
        <f t="shared" si="43"/>
        <v>0</v>
      </c>
      <c r="DM60" s="20">
        <f t="shared" si="43"/>
        <v>1099600</v>
      </c>
      <c r="DN60" s="20">
        <f t="shared" si="43"/>
        <v>0</v>
      </c>
      <c r="DO60" s="20">
        <f t="shared" si="43"/>
        <v>0</v>
      </c>
      <c r="DP60" s="20">
        <f t="shared" si="43"/>
        <v>0</v>
      </c>
      <c r="DR60" s="25">
        <f t="shared" si="35"/>
        <v>20000000</v>
      </c>
      <c r="DS60" s="25">
        <f t="shared" si="36"/>
        <v>20000000</v>
      </c>
      <c r="DT60" s="25">
        <f t="shared" si="10"/>
        <v>20000000</v>
      </c>
    </row>
    <row r="61" spans="1:124" ht="75" customHeight="1" x14ac:dyDescent="0.25">
      <c r="A61" s="53"/>
      <c r="B61" s="51" t="s">
        <v>190</v>
      </c>
      <c r="C61" s="16" t="s">
        <v>191</v>
      </c>
      <c r="D61" s="27" t="s">
        <v>192</v>
      </c>
      <c r="E61" s="18">
        <v>410</v>
      </c>
      <c r="F61" s="19" t="s">
        <v>127</v>
      </c>
      <c r="G61" s="20">
        <f t="shared" si="37"/>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38"/>
        <v>2000000</v>
      </c>
      <c r="AE61" s="20"/>
      <c r="AF61" s="20">
        <f>+'[4]JULIO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1"/>
        <v>0</v>
      </c>
      <c r="BA61" s="20">
        <f t="shared" si="44"/>
        <v>0</v>
      </c>
      <c r="BB61" s="20">
        <f t="shared" si="50"/>
        <v>0</v>
      </c>
      <c r="BC61" s="20">
        <f t="shared" si="50"/>
        <v>0</v>
      </c>
      <c r="BD61" s="20">
        <f t="shared" si="50"/>
        <v>0</v>
      </c>
      <c r="BE61" s="20">
        <f t="shared" si="50"/>
        <v>0</v>
      </c>
      <c r="BF61" s="20">
        <f t="shared" si="50"/>
        <v>0</v>
      </c>
      <c r="BG61" s="20">
        <f t="shared" si="48"/>
        <v>0</v>
      </c>
      <c r="BH61" s="20">
        <f t="shared" si="48"/>
        <v>0</v>
      </c>
      <c r="BI61" s="20">
        <f t="shared" si="48"/>
        <v>0</v>
      </c>
      <c r="BJ61" s="20">
        <f t="shared" si="48"/>
        <v>0</v>
      </c>
      <c r="BK61" s="20">
        <f t="shared" si="48"/>
        <v>0</v>
      </c>
      <c r="BL61" s="20">
        <f t="shared" si="48"/>
        <v>0</v>
      </c>
      <c r="BM61" s="20">
        <f t="shared" si="48"/>
        <v>0</v>
      </c>
      <c r="BN61" s="20">
        <f t="shared" si="48"/>
        <v>0</v>
      </c>
      <c r="BO61" s="20">
        <f t="shared" si="48"/>
        <v>0</v>
      </c>
      <c r="BP61" s="20">
        <f t="shared" si="48"/>
        <v>0</v>
      </c>
      <c r="BQ61" s="20">
        <f t="shared" si="48"/>
        <v>0</v>
      </c>
      <c r="BR61" s="20">
        <f t="shared" si="40"/>
        <v>0</v>
      </c>
      <c r="BS61" s="20">
        <f t="shared" si="40"/>
        <v>0</v>
      </c>
      <c r="BT61" s="20">
        <f t="shared" si="40"/>
        <v>0</v>
      </c>
      <c r="BU61" s="20">
        <f t="shared" si="40"/>
        <v>0</v>
      </c>
      <c r="BV61" s="20">
        <f t="shared" si="40"/>
        <v>0</v>
      </c>
      <c r="BW61" s="21">
        <f>+BX61/G61</f>
        <v>1</v>
      </c>
      <c r="BX61" s="20">
        <f t="shared" si="41"/>
        <v>2000000</v>
      </c>
      <c r="BY61" s="20"/>
      <c r="BZ61" s="20">
        <f>+'[4]JULIO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45"/>
        <v>0</v>
      </c>
      <c r="CV61" s="20">
        <f t="shared" si="51"/>
        <v>0</v>
      </c>
      <c r="CW61" s="20">
        <f t="shared" si="51"/>
        <v>0</v>
      </c>
      <c r="CX61" s="20">
        <f t="shared" si="51"/>
        <v>0</v>
      </c>
      <c r="CY61" s="20">
        <f t="shared" si="51"/>
        <v>0</v>
      </c>
      <c r="CZ61" s="20">
        <f t="shared" si="51"/>
        <v>0</v>
      </c>
      <c r="DA61" s="20">
        <f t="shared" si="49"/>
        <v>0</v>
      </c>
      <c r="DB61" s="20">
        <f t="shared" si="49"/>
        <v>0</v>
      </c>
      <c r="DC61" s="20">
        <f t="shared" si="49"/>
        <v>0</v>
      </c>
      <c r="DD61" s="20">
        <f t="shared" si="49"/>
        <v>0</v>
      </c>
      <c r="DE61" s="20">
        <f t="shared" si="49"/>
        <v>0</v>
      </c>
      <c r="DF61" s="20">
        <f t="shared" si="49"/>
        <v>0</v>
      </c>
      <c r="DG61" s="20">
        <f t="shared" si="49"/>
        <v>0</v>
      </c>
      <c r="DH61" s="20">
        <f t="shared" si="49"/>
        <v>0</v>
      </c>
      <c r="DI61" s="20">
        <f t="shared" si="49"/>
        <v>0</v>
      </c>
      <c r="DJ61" s="20">
        <f t="shared" si="49"/>
        <v>0</v>
      </c>
      <c r="DK61" s="20">
        <f t="shared" si="49"/>
        <v>0</v>
      </c>
      <c r="DL61" s="20">
        <f t="shared" si="43"/>
        <v>0</v>
      </c>
      <c r="DM61" s="20">
        <f t="shared" si="43"/>
        <v>0</v>
      </c>
      <c r="DN61" s="20">
        <f t="shared" si="43"/>
        <v>0</v>
      </c>
      <c r="DO61" s="20">
        <f t="shared" si="43"/>
        <v>0</v>
      </c>
      <c r="DP61" s="20">
        <f t="shared" si="43"/>
        <v>0</v>
      </c>
      <c r="DR61" s="25">
        <f>+G61</f>
        <v>2000000</v>
      </c>
      <c r="DS61" s="25">
        <f t="shared" si="36"/>
        <v>2000000</v>
      </c>
      <c r="DT61" s="25">
        <f t="shared" si="10"/>
        <v>2000000</v>
      </c>
    </row>
    <row r="62" spans="1:124" ht="31.5" customHeight="1" x14ac:dyDescent="0.25">
      <c r="A62" s="234"/>
      <c r="B62" s="233" t="s">
        <v>193</v>
      </c>
      <c r="C62" s="16" t="s">
        <v>194</v>
      </c>
      <c r="D62" s="27" t="s">
        <v>195</v>
      </c>
      <c r="E62" s="18">
        <v>410</v>
      </c>
      <c r="F62" s="19" t="s">
        <v>127</v>
      </c>
      <c r="G62" s="20">
        <f t="shared" si="37"/>
        <v>80891438</v>
      </c>
      <c r="H62" s="20"/>
      <c r="I62" s="20">
        <v>52000000</v>
      </c>
      <c r="J62" s="20"/>
      <c r="K62" s="20"/>
      <c r="L62" s="20"/>
      <c r="M62" s="30"/>
      <c r="N62" s="20">
        <v>20000000</v>
      </c>
      <c r="O62" s="30"/>
      <c r="P62" s="30"/>
      <c r="Q62" s="20"/>
      <c r="R62" s="20"/>
      <c r="S62" s="20"/>
      <c r="T62" s="20"/>
      <c r="U62" s="20"/>
      <c r="V62" s="20"/>
      <c r="W62" s="20">
        <v>8891438</v>
      </c>
      <c r="X62" s="20"/>
      <c r="Y62" s="20"/>
      <c r="Z62" s="20"/>
      <c r="AA62" s="20"/>
      <c r="AB62" s="20"/>
      <c r="AC62" s="21">
        <f>+AD62/G62</f>
        <v>0.85056589054579546</v>
      </c>
      <c r="AD62" s="20">
        <f t="shared" si="38"/>
        <v>68803498</v>
      </c>
      <c r="AE62" s="20"/>
      <c r="AF62" s="20">
        <f>+'[3]OCTUBRE 2018'!$K$2243</f>
        <v>41925233</v>
      </c>
      <c r="AG62" s="20"/>
      <c r="AH62" s="20"/>
      <c r="AI62" s="20"/>
      <c r="AJ62" s="20"/>
      <c r="AK62" s="20">
        <f>+'[3]OCTUBRE 2018'!$P$2243</f>
        <v>19886363</v>
      </c>
      <c r="AL62" s="20"/>
      <c r="AM62" s="20"/>
      <c r="AN62" s="20"/>
      <c r="AO62" s="20"/>
      <c r="AP62" s="20"/>
      <c r="AQ62" s="20"/>
      <c r="AR62" s="20"/>
      <c r="AS62" s="20"/>
      <c r="AT62" s="20">
        <f>+'[3]OCTUBRE 2018'!$Y$2243</f>
        <v>6991902</v>
      </c>
      <c r="AU62" s="20"/>
      <c r="AV62" s="20"/>
      <c r="AW62" s="20"/>
      <c r="AX62" s="20"/>
      <c r="AY62" s="20"/>
      <c r="AZ62" s="21">
        <f t="shared" si="11"/>
        <v>0.14943410945420454</v>
      </c>
      <c r="BA62" s="20">
        <f t="shared" si="44"/>
        <v>12087940</v>
      </c>
      <c r="BB62" s="20">
        <f t="shared" si="50"/>
        <v>0</v>
      </c>
      <c r="BC62" s="20">
        <f t="shared" si="50"/>
        <v>10074767</v>
      </c>
      <c r="BD62" s="20">
        <f t="shared" si="50"/>
        <v>0</v>
      </c>
      <c r="BE62" s="20">
        <f t="shared" si="50"/>
        <v>0</v>
      </c>
      <c r="BF62" s="20">
        <f t="shared" si="50"/>
        <v>0</v>
      </c>
      <c r="BG62" s="20">
        <f t="shared" si="48"/>
        <v>0</v>
      </c>
      <c r="BH62" s="20">
        <f t="shared" si="48"/>
        <v>113637</v>
      </c>
      <c r="BI62" s="20">
        <f t="shared" si="48"/>
        <v>0</v>
      </c>
      <c r="BJ62" s="20">
        <f t="shared" si="48"/>
        <v>0</v>
      </c>
      <c r="BK62" s="20">
        <f t="shared" si="48"/>
        <v>0</v>
      </c>
      <c r="BL62" s="20">
        <f t="shared" si="48"/>
        <v>0</v>
      </c>
      <c r="BM62" s="20">
        <f t="shared" si="48"/>
        <v>0</v>
      </c>
      <c r="BN62" s="20">
        <f t="shared" si="48"/>
        <v>0</v>
      </c>
      <c r="BO62" s="20">
        <f t="shared" si="48"/>
        <v>0</v>
      </c>
      <c r="BP62" s="20">
        <f t="shared" si="48"/>
        <v>0</v>
      </c>
      <c r="BQ62" s="20">
        <f t="shared" si="48"/>
        <v>1899536</v>
      </c>
      <c r="BR62" s="20">
        <f t="shared" si="40"/>
        <v>0</v>
      </c>
      <c r="BS62" s="20">
        <f t="shared" si="40"/>
        <v>0</v>
      </c>
      <c r="BT62" s="20">
        <f t="shared" si="40"/>
        <v>0</v>
      </c>
      <c r="BU62" s="20">
        <f t="shared" si="40"/>
        <v>0</v>
      </c>
      <c r="BV62" s="20">
        <f t="shared" si="40"/>
        <v>0</v>
      </c>
      <c r="BW62" s="21">
        <f>+BX62/G62</f>
        <v>0.72209862309531447</v>
      </c>
      <c r="BX62" s="20">
        <f t="shared" si="41"/>
        <v>58411596</v>
      </c>
      <c r="BY62" s="20"/>
      <c r="BZ62" s="20">
        <f>+'[6]SEPTIEMBRE 2018'!$H$1964+'[6]SEPTIEMBRE 2018'!$H$1966+'[6]SEPTIEMBRE 2018'!$H$1968+'[6]SEPTIEMBRE 2018'!$H$1970+'[6]SEPTIEMBRE 2018'!$H$1972+'[6]SEPTIEMBRE 2018'!$H$1973+'[6]SEPTIEMBRE 2018'!$H$1975+'[6]SEPTIEMBRE 2018'!$H$1977+'[6]SEPTIEMBRE 2018'!$H$1979+'[6]SEPTIEMBRE 2018'!$H$1984+'[6]SEPTIEMBRE 2018'!$H$1989+'[6]SEPTIEMBRE 2018'!$H$1992+'[6]SEPTIEMBRE 2018'!$H$1993</f>
        <v>38525233</v>
      </c>
      <c r="CA62" s="20"/>
      <c r="CB62" s="20"/>
      <c r="CC62" s="20"/>
      <c r="CD62" s="20"/>
      <c r="CE62" s="20">
        <f>+'[4]JULIO 2018'!$H$1575</f>
        <v>19886363</v>
      </c>
      <c r="CF62" s="20"/>
      <c r="CG62" s="20"/>
      <c r="CH62" s="20"/>
      <c r="CI62" s="20"/>
      <c r="CJ62" s="20"/>
      <c r="CK62" s="20"/>
      <c r="CL62" s="20"/>
      <c r="CM62" s="20"/>
      <c r="CN62" s="20"/>
      <c r="CO62" s="20"/>
      <c r="CP62" s="20"/>
      <c r="CQ62" s="20"/>
      <c r="CR62" s="20"/>
      <c r="CS62" s="20"/>
      <c r="CT62" s="21">
        <f t="shared" si="6"/>
        <v>0.27790137690468553</v>
      </c>
      <c r="CU62" s="20">
        <f t="shared" si="45"/>
        <v>22479842</v>
      </c>
      <c r="CV62" s="20">
        <f t="shared" si="51"/>
        <v>0</v>
      </c>
      <c r="CW62" s="20">
        <f t="shared" si="51"/>
        <v>13474767</v>
      </c>
      <c r="CX62" s="20">
        <f t="shared" si="51"/>
        <v>0</v>
      </c>
      <c r="CY62" s="20">
        <f t="shared" si="51"/>
        <v>0</v>
      </c>
      <c r="CZ62" s="20">
        <f t="shared" si="51"/>
        <v>0</v>
      </c>
      <c r="DA62" s="20">
        <f t="shared" si="49"/>
        <v>0</v>
      </c>
      <c r="DB62" s="20">
        <f t="shared" si="49"/>
        <v>113637</v>
      </c>
      <c r="DC62" s="20">
        <f t="shared" si="49"/>
        <v>0</v>
      </c>
      <c r="DD62" s="20">
        <f t="shared" si="49"/>
        <v>0</v>
      </c>
      <c r="DE62" s="20">
        <f t="shared" si="49"/>
        <v>0</v>
      </c>
      <c r="DF62" s="20">
        <f t="shared" si="49"/>
        <v>0</v>
      </c>
      <c r="DG62" s="20">
        <f t="shared" si="49"/>
        <v>0</v>
      </c>
      <c r="DH62" s="20">
        <f t="shared" si="49"/>
        <v>0</v>
      </c>
      <c r="DI62" s="20">
        <f t="shared" si="49"/>
        <v>0</v>
      </c>
      <c r="DJ62" s="20">
        <f t="shared" si="49"/>
        <v>0</v>
      </c>
      <c r="DK62" s="20">
        <f t="shared" si="49"/>
        <v>8891438</v>
      </c>
      <c r="DL62" s="20">
        <f t="shared" si="43"/>
        <v>0</v>
      </c>
      <c r="DM62" s="20">
        <f t="shared" si="43"/>
        <v>0</v>
      </c>
      <c r="DN62" s="20">
        <f t="shared" si="43"/>
        <v>0</v>
      </c>
      <c r="DO62" s="20">
        <f t="shared" si="43"/>
        <v>0</v>
      </c>
      <c r="DP62" s="20">
        <f t="shared" si="43"/>
        <v>0</v>
      </c>
      <c r="DQ62" s="42"/>
      <c r="DR62" s="25">
        <f>+G62</f>
        <v>80891438</v>
      </c>
      <c r="DS62" s="25">
        <f t="shared" si="36"/>
        <v>80891438</v>
      </c>
      <c r="DT62" s="25">
        <f t="shared" si="10"/>
        <v>80891438</v>
      </c>
    </row>
    <row r="63" spans="1:124" ht="31.5" customHeight="1" x14ac:dyDescent="0.25">
      <c r="A63" s="234"/>
      <c r="B63" s="233"/>
      <c r="C63" s="16" t="s">
        <v>196</v>
      </c>
      <c r="D63" s="27" t="s">
        <v>197</v>
      </c>
      <c r="E63" s="18">
        <v>410</v>
      </c>
      <c r="F63" s="19" t="s">
        <v>127</v>
      </c>
      <c r="G63" s="20">
        <f t="shared" si="37"/>
        <v>44378236</v>
      </c>
      <c r="H63" s="20"/>
      <c r="I63" s="20"/>
      <c r="J63" s="20">
        <v>8891438</v>
      </c>
      <c r="K63" s="20"/>
      <c r="L63" s="20"/>
      <c r="M63" s="30"/>
      <c r="N63" s="20"/>
      <c r="O63" s="30"/>
      <c r="P63" s="30"/>
      <c r="Q63" s="20"/>
      <c r="R63" s="20"/>
      <c r="S63" s="20"/>
      <c r="T63" s="20"/>
      <c r="U63" s="20"/>
      <c r="V63" s="20"/>
      <c r="W63" s="20">
        <f>44378236-8891438</f>
        <v>35486798</v>
      </c>
      <c r="X63" s="20"/>
      <c r="Y63" s="20"/>
      <c r="Z63" s="20"/>
      <c r="AA63" s="20"/>
      <c r="AB63" s="20"/>
      <c r="AC63" s="21">
        <f>+AD63/G63</f>
        <v>0</v>
      </c>
      <c r="AD63" s="20">
        <f t="shared" si="38"/>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1"/>
        <v>1</v>
      </c>
      <c r="BA63" s="20">
        <f t="shared" si="44"/>
        <v>44378236</v>
      </c>
      <c r="BB63" s="20">
        <f t="shared" si="50"/>
        <v>0</v>
      </c>
      <c r="BC63" s="20">
        <f t="shared" si="50"/>
        <v>0</v>
      </c>
      <c r="BD63" s="20">
        <f t="shared" si="50"/>
        <v>8891438</v>
      </c>
      <c r="BE63" s="20">
        <f t="shared" si="50"/>
        <v>0</v>
      </c>
      <c r="BF63" s="20">
        <f t="shared" si="50"/>
        <v>0</v>
      </c>
      <c r="BG63" s="20">
        <f t="shared" si="48"/>
        <v>0</v>
      </c>
      <c r="BH63" s="20">
        <f t="shared" si="48"/>
        <v>0</v>
      </c>
      <c r="BI63" s="20">
        <f t="shared" si="48"/>
        <v>0</v>
      </c>
      <c r="BJ63" s="20">
        <f t="shared" si="48"/>
        <v>0</v>
      </c>
      <c r="BK63" s="20">
        <f t="shared" si="48"/>
        <v>0</v>
      </c>
      <c r="BL63" s="20">
        <f t="shared" si="48"/>
        <v>0</v>
      </c>
      <c r="BM63" s="20">
        <f t="shared" si="48"/>
        <v>0</v>
      </c>
      <c r="BN63" s="20">
        <f t="shared" si="48"/>
        <v>0</v>
      </c>
      <c r="BO63" s="20">
        <f t="shared" si="48"/>
        <v>0</v>
      </c>
      <c r="BP63" s="20">
        <f t="shared" si="48"/>
        <v>0</v>
      </c>
      <c r="BQ63" s="20">
        <f t="shared" si="48"/>
        <v>35486798</v>
      </c>
      <c r="BR63" s="20">
        <f t="shared" si="40"/>
        <v>0</v>
      </c>
      <c r="BS63" s="20">
        <f t="shared" si="40"/>
        <v>0</v>
      </c>
      <c r="BT63" s="20">
        <f t="shared" si="40"/>
        <v>0</v>
      </c>
      <c r="BU63" s="20">
        <f t="shared" si="40"/>
        <v>0</v>
      </c>
      <c r="BV63" s="20">
        <f t="shared" si="40"/>
        <v>0</v>
      </c>
      <c r="BW63" s="21">
        <f>+BX63/G63</f>
        <v>0</v>
      </c>
      <c r="BX63" s="20">
        <f t="shared" si="41"/>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45"/>
        <v>44378236</v>
      </c>
      <c r="CV63" s="20">
        <f t="shared" si="51"/>
        <v>0</v>
      </c>
      <c r="CW63" s="20">
        <f t="shared" si="51"/>
        <v>0</v>
      </c>
      <c r="CX63" s="20">
        <f t="shared" si="51"/>
        <v>8891438</v>
      </c>
      <c r="CY63" s="20">
        <f t="shared" si="51"/>
        <v>0</v>
      </c>
      <c r="CZ63" s="20">
        <f t="shared" si="51"/>
        <v>0</v>
      </c>
      <c r="DA63" s="20">
        <f t="shared" si="49"/>
        <v>0</v>
      </c>
      <c r="DB63" s="20">
        <f t="shared" si="49"/>
        <v>0</v>
      </c>
      <c r="DC63" s="20">
        <f t="shared" si="49"/>
        <v>0</v>
      </c>
      <c r="DD63" s="20">
        <f t="shared" si="49"/>
        <v>0</v>
      </c>
      <c r="DE63" s="20">
        <f t="shared" si="49"/>
        <v>0</v>
      </c>
      <c r="DF63" s="20">
        <f t="shared" si="49"/>
        <v>0</v>
      </c>
      <c r="DG63" s="20">
        <f t="shared" si="49"/>
        <v>0</v>
      </c>
      <c r="DH63" s="20">
        <f t="shared" si="49"/>
        <v>0</v>
      </c>
      <c r="DI63" s="20">
        <f t="shared" si="49"/>
        <v>0</v>
      </c>
      <c r="DJ63" s="20">
        <f t="shared" si="49"/>
        <v>0</v>
      </c>
      <c r="DK63" s="20">
        <f t="shared" si="49"/>
        <v>35486798</v>
      </c>
      <c r="DL63" s="20">
        <f t="shared" si="43"/>
        <v>0</v>
      </c>
      <c r="DM63" s="20">
        <f t="shared" si="43"/>
        <v>0</v>
      </c>
      <c r="DN63" s="20">
        <f t="shared" si="43"/>
        <v>0</v>
      </c>
      <c r="DO63" s="20">
        <f t="shared" si="43"/>
        <v>0</v>
      </c>
      <c r="DP63" s="20">
        <f t="shared" si="43"/>
        <v>0</v>
      </c>
      <c r="DQ63" s="42"/>
      <c r="DR63" s="25">
        <f>+G63</f>
        <v>44378236</v>
      </c>
      <c r="DS63" s="25">
        <f t="shared" si="36"/>
        <v>44378236</v>
      </c>
      <c r="DT63" s="25">
        <f t="shared" si="10"/>
        <v>44378236</v>
      </c>
    </row>
    <row r="64" spans="1:124" ht="45" customHeight="1" x14ac:dyDescent="0.25">
      <c r="A64" s="234"/>
      <c r="B64" s="233"/>
      <c r="C64" s="16" t="s">
        <v>198</v>
      </c>
      <c r="D64" s="27" t="s">
        <v>199</v>
      </c>
      <c r="E64" s="18">
        <v>410</v>
      </c>
      <c r="F64" s="19" t="s">
        <v>127</v>
      </c>
      <c r="G64" s="20">
        <f t="shared" si="37"/>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38"/>
        <v>10000000</v>
      </c>
      <c r="AE64" s="20"/>
      <c r="AF64" s="20">
        <f>+'[4]JULIO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1"/>
        <v>0.16666666666666663</v>
      </c>
      <c r="BA64" s="20">
        <f t="shared" si="44"/>
        <v>2000000</v>
      </c>
      <c r="BB64" s="20">
        <f t="shared" si="50"/>
        <v>0</v>
      </c>
      <c r="BC64" s="20">
        <f t="shared" si="50"/>
        <v>2000000</v>
      </c>
      <c r="BD64" s="20">
        <f t="shared" si="50"/>
        <v>0</v>
      </c>
      <c r="BE64" s="20">
        <f t="shared" si="50"/>
        <v>0</v>
      </c>
      <c r="BF64" s="20">
        <f t="shared" si="50"/>
        <v>0</v>
      </c>
      <c r="BG64" s="20">
        <f t="shared" si="48"/>
        <v>0</v>
      </c>
      <c r="BH64" s="20">
        <f t="shared" si="48"/>
        <v>0</v>
      </c>
      <c r="BI64" s="20">
        <f t="shared" si="48"/>
        <v>0</v>
      </c>
      <c r="BJ64" s="20">
        <f t="shared" si="48"/>
        <v>0</v>
      </c>
      <c r="BK64" s="20">
        <f t="shared" si="48"/>
        <v>0</v>
      </c>
      <c r="BL64" s="20">
        <f t="shared" si="48"/>
        <v>0</v>
      </c>
      <c r="BM64" s="20">
        <f t="shared" si="48"/>
        <v>0</v>
      </c>
      <c r="BN64" s="20">
        <f t="shared" si="48"/>
        <v>0</v>
      </c>
      <c r="BO64" s="20">
        <f t="shared" si="48"/>
        <v>0</v>
      </c>
      <c r="BP64" s="20">
        <f t="shared" si="48"/>
        <v>0</v>
      </c>
      <c r="BQ64" s="20">
        <f t="shared" si="48"/>
        <v>0</v>
      </c>
      <c r="BR64" s="20">
        <f t="shared" si="40"/>
        <v>0</v>
      </c>
      <c r="BS64" s="20">
        <f t="shared" si="40"/>
        <v>0</v>
      </c>
      <c r="BT64" s="20">
        <f t="shared" si="40"/>
        <v>0</v>
      </c>
      <c r="BU64" s="20">
        <f t="shared" si="40"/>
        <v>0</v>
      </c>
      <c r="BV64" s="20">
        <f t="shared" si="40"/>
        <v>0</v>
      </c>
      <c r="BW64" s="21">
        <f>+BX64/G64</f>
        <v>0.83333333333333337</v>
      </c>
      <c r="BX64" s="20">
        <f t="shared" si="41"/>
        <v>10000000</v>
      </c>
      <c r="BY64" s="20"/>
      <c r="BZ64" s="20">
        <f>+'[2]AGOSTO 2018'!$H$1840</f>
        <v>10000000</v>
      </c>
      <c r="CA64" s="20"/>
      <c r="CB64" s="20"/>
      <c r="CC64" s="20"/>
      <c r="CD64" s="20"/>
      <c r="CE64" s="20"/>
      <c r="CF64" s="20"/>
      <c r="CG64" s="20"/>
      <c r="CH64" s="20"/>
      <c r="CI64" s="20"/>
      <c r="CJ64" s="20"/>
      <c r="CK64" s="20"/>
      <c r="CL64" s="20"/>
      <c r="CM64" s="20"/>
      <c r="CN64" s="20"/>
      <c r="CO64" s="20"/>
      <c r="CP64" s="20"/>
      <c r="CQ64" s="20"/>
      <c r="CR64" s="20"/>
      <c r="CS64" s="20"/>
      <c r="CT64" s="21">
        <f t="shared" si="6"/>
        <v>0.16666666666666663</v>
      </c>
      <c r="CU64" s="20">
        <f t="shared" si="45"/>
        <v>2000000</v>
      </c>
      <c r="CV64" s="20">
        <f t="shared" si="51"/>
        <v>0</v>
      </c>
      <c r="CW64" s="20">
        <f t="shared" si="51"/>
        <v>2000000</v>
      </c>
      <c r="CX64" s="20">
        <f t="shared" si="51"/>
        <v>0</v>
      </c>
      <c r="CY64" s="20">
        <f t="shared" si="51"/>
        <v>0</v>
      </c>
      <c r="CZ64" s="20">
        <f t="shared" si="51"/>
        <v>0</v>
      </c>
      <c r="DA64" s="20">
        <f t="shared" si="49"/>
        <v>0</v>
      </c>
      <c r="DB64" s="20">
        <f t="shared" si="49"/>
        <v>0</v>
      </c>
      <c r="DC64" s="20">
        <f t="shared" si="49"/>
        <v>0</v>
      </c>
      <c r="DD64" s="20">
        <f t="shared" si="49"/>
        <v>0</v>
      </c>
      <c r="DE64" s="20">
        <f t="shared" si="49"/>
        <v>0</v>
      </c>
      <c r="DF64" s="20">
        <f t="shared" si="49"/>
        <v>0</v>
      </c>
      <c r="DG64" s="20">
        <f t="shared" si="49"/>
        <v>0</v>
      </c>
      <c r="DH64" s="20">
        <f t="shared" si="49"/>
        <v>0</v>
      </c>
      <c r="DI64" s="20">
        <f t="shared" si="49"/>
        <v>0</v>
      </c>
      <c r="DJ64" s="20">
        <f t="shared" si="49"/>
        <v>0</v>
      </c>
      <c r="DK64" s="20">
        <f t="shared" si="49"/>
        <v>0</v>
      </c>
      <c r="DL64" s="20">
        <f t="shared" si="43"/>
        <v>0</v>
      </c>
      <c r="DM64" s="20">
        <f t="shared" si="43"/>
        <v>0</v>
      </c>
      <c r="DN64" s="20">
        <f t="shared" si="43"/>
        <v>0</v>
      </c>
      <c r="DO64" s="20">
        <f t="shared" si="43"/>
        <v>0</v>
      </c>
      <c r="DP64" s="20">
        <f t="shared" si="43"/>
        <v>0</v>
      </c>
      <c r="DQ64" s="42"/>
      <c r="DR64" s="25">
        <f>+G64</f>
        <v>12000000</v>
      </c>
      <c r="DS64" s="25">
        <f t="shared" si="36"/>
        <v>12000000</v>
      </c>
      <c r="DT64" s="25">
        <f t="shared" si="10"/>
        <v>12000000</v>
      </c>
    </row>
    <row r="65" spans="1:126" ht="45" customHeight="1" x14ac:dyDescent="0.25">
      <c r="A65" s="234"/>
      <c r="B65" s="54"/>
      <c r="C65" s="16" t="s">
        <v>200</v>
      </c>
      <c r="D65" s="27" t="s">
        <v>201</v>
      </c>
      <c r="E65" s="18">
        <v>410</v>
      </c>
      <c r="F65" s="19" t="s">
        <v>127</v>
      </c>
      <c r="G65" s="20">
        <f t="shared" si="37"/>
        <v>40150000</v>
      </c>
      <c r="H65" s="20"/>
      <c r="I65" s="20">
        <v>15250000</v>
      </c>
      <c r="J65" s="20">
        <v>18600000</v>
      </c>
      <c r="K65" s="20"/>
      <c r="L65" s="20"/>
      <c r="M65" s="30"/>
      <c r="N65" s="20"/>
      <c r="O65" s="30"/>
      <c r="P65" s="30"/>
      <c r="Q65" s="20"/>
      <c r="R65" s="20"/>
      <c r="S65" s="20"/>
      <c r="T65" s="20"/>
      <c r="U65" s="20"/>
      <c r="V65" s="20"/>
      <c r="W65" s="20"/>
      <c r="X65" s="20"/>
      <c r="Y65" s="20"/>
      <c r="Z65" s="20"/>
      <c r="AA65" s="20"/>
      <c r="AB65" s="20">
        <f>6300000</f>
        <v>6300000</v>
      </c>
      <c r="AC65" s="21">
        <f t="shared" ref="AC65:AC82" si="52">+AD65/G65</f>
        <v>0.97559150684931506</v>
      </c>
      <c r="AD65" s="20">
        <f t="shared" si="38"/>
        <v>39169999</v>
      </c>
      <c r="AE65" s="20"/>
      <c r="AF65" s="20">
        <f>+'[6]SEPTIEMBRE 2018'!$K$2012</f>
        <v>15250000</v>
      </c>
      <c r="AG65" s="20">
        <f>+'[6]SEPTIEMBRE 2018'!$M$2012</f>
        <v>17939999</v>
      </c>
      <c r="AH65" s="20"/>
      <c r="AI65" s="20"/>
      <c r="AJ65" s="20"/>
      <c r="AK65" s="20"/>
      <c r="AL65" s="20"/>
      <c r="AM65" s="20"/>
      <c r="AN65" s="20"/>
      <c r="AO65" s="20"/>
      <c r="AP65" s="20"/>
      <c r="AQ65" s="20"/>
      <c r="AR65" s="20"/>
      <c r="AS65" s="20"/>
      <c r="AT65" s="20"/>
      <c r="AU65" s="20"/>
      <c r="AV65" s="20"/>
      <c r="AW65" s="20"/>
      <c r="AX65" s="20"/>
      <c r="AY65" s="20">
        <f>+'[2]AGOSTO 2018'!$AF$1850</f>
        <v>5980000</v>
      </c>
      <c r="AZ65" s="21">
        <f t="shared" si="11"/>
        <v>2.440849315068494E-2</v>
      </c>
      <c r="BA65" s="20">
        <f t="shared" si="44"/>
        <v>980001</v>
      </c>
      <c r="BB65" s="20">
        <f t="shared" si="50"/>
        <v>0</v>
      </c>
      <c r="BC65" s="20">
        <f t="shared" si="50"/>
        <v>0</v>
      </c>
      <c r="BD65" s="20">
        <f t="shared" si="50"/>
        <v>660001</v>
      </c>
      <c r="BE65" s="20">
        <f t="shared" si="50"/>
        <v>0</v>
      </c>
      <c r="BF65" s="20">
        <f t="shared" si="50"/>
        <v>0</v>
      </c>
      <c r="BG65" s="20">
        <f t="shared" si="48"/>
        <v>0</v>
      </c>
      <c r="BH65" s="20">
        <f t="shared" si="48"/>
        <v>0</v>
      </c>
      <c r="BI65" s="20">
        <f t="shared" si="48"/>
        <v>0</v>
      </c>
      <c r="BJ65" s="20">
        <f t="shared" si="48"/>
        <v>0</v>
      </c>
      <c r="BK65" s="20">
        <f t="shared" si="48"/>
        <v>0</v>
      </c>
      <c r="BL65" s="20">
        <f t="shared" si="48"/>
        <v>0</v>
      </c>
      <c r="BM65" s="20">
        <f t="shared" si="48"/>
        <v>0</v>
      </c>
      <c r="BN65" s="20">
        <f t="shared" si="48"/>
        <v>0</v>
      </c>
      <c r="BO65" s="20">
        <f t="shared" si="48"/>
        <v>0</v>
      </c>
      <c r="BP65" s="20">
        <f t="shared" si="48"/>
        <v>0</v>
      </c>
      <c r="BQ65" s="20">
        <f t="shared" si="48"/>
        <v>0</v>
      </c>
      <c r="BR65" s="20">
        <f t="shared" si="40"/>
        <v>0</v>
      </c>
      <c r="BS65" s="20">
        <f t="shared" si="40"/>
        <v>0</v>
      </c>
      <c r="BT65" s="20">
        <f t="shared" si="40"/>
        <v>0</v>
      </c>
      <c r="BU65" s="20">
        <f t="shared" si="40"/>
        <v>0</v>
      </c>
      <c r="BV65" s="20">
        <f t="shared" si="40"/>
        <v>320000</v>
      </c>
      <c r="BW65" s="21">
        <f t="shared" ref="BW65:BW82" si="53">+BX65/G65</f>
        <v>0.97377310087173097</v>
      </c>
      <c r="BX65" s="20">
        <f t="shared" ref="BX65:BX67" si="54">SUM(BY65:CS65)</f>
        <v>39096990</v>
      </c>
      <c r="BY65" s="20"/>
      <c r="BZ65" s="20">
        <f>+'[3]OCTUBRE 2018'!$H$2304</f>
        <v>15250000</v>
      </c>
      <c r="CA65" s="20">
        <f>+'[6]SEPTIEMBRE 2018'!$H$2013+'[6]SEPTIEMBRE 2018'!$H$2015+'[6]SEPTIEMBRE 2018'!$H$2017+'[6]SEPTIEMBRE 2018'!$H$2018</f>
        <v>17866990</v>
      </c>
      <c r="CB65" s="20"/>
      <c r="CC65" s="20"/>
      <c r="CD65" s="20"/>
      <c r="CE65" s="20"/>
      <c r="CF65" s="20"/>
      <c r="CG65" s="20"/>
      <c r="CH65" s="20"/>
      <c r="CI65" s="20"/>
      <c r="CJ65" s="20"/>
      <c r="CK65" s="20"/>
      <c r="CL65" s="20"/>
      <c r="CM65" s="20"/>
      <c r="CN65" s="20"/>
      <c r="CO65" s="20"/>
      <c r="CP65" s="20"/>
      <c r="CQ65" s="20"/>
      <c r="CR65" s="20"/>
      <c r="CS65" s="20">
        <f>+'[2]AGOSTO 2018'!$H$1857</f>
        <v>5980000</v>
      </c>
      <c r="CT65" s="21">
        <f t="shared" si="6"/>
        <v>2.6226899128269032E-2</v>
      </c>
      <c r="CU65" s="20">
        <f t="shared" si="45"/>
        <v>1053010</v>
      </c>
      <c r="CV65" s="20">
        <f t="shared" si="51"/>
        <v>0</v>
      </c>
      <c r="CW65" s="20">
        <f t="shared" si="51"/>
        <v>0</v>
      </c>
      <c r="CX65" s="20">
        <f t="shared" si="51"/>
        <v>733010</v>
      </c>
      <c r="CY65" s="20">
        <f t="shared" si="51"/>
        <v>0</v>
      </c>
      <c r="CZ65" s="20">
        <f t="shared" si="51"/>
        <v>0</v>
      </c>
      <c r="DA65" s="20">
        <f t="shared" si="49"/>
        <v>0</v>
      </c>
      <c r="DB65" s="20">
        <f t="shared" si="49"/>
        <v>0</v>
      </c>
      <c r="DC65" s="20">
        <f t="shared" si="49"/>
        <v>0</v>
      </c>
      <c r="DD65" s="20">
        <f t="shared" si="49"/>
        <v>0</v>
      </c>
      <c r="DE65" s="20">
        <f t="shared" si="49"/>
        <v>0</v>
      </c>
      <c r="DF65" s="20">
        <f t="shared" si="49"/>
        <v>0</v>
      </c>
      <c r="DG65" s="20">
        <f t="shared" si="49"/>
        <v>0</v>
      </c>
      <c r="DH65" s="20">
        <f t="shared" si="49"/>
        <v>0</v>
      </c>
      <c r="DI65" s="20">
        <f t="shared" si="49"/>
        <v>0</v>
      </c>
      <c r="DJ65" s="20">
        <f t="shared" si="49"/>
        <v>0</v>
      </c>
      <c r="DK65" s="20">
        <f t="shared" si="49"/>
        <v>0</v>
      </c>
      <c r="DL65" s="20">
        <f t="shared" si="43"/>
        <v>0</v>
      </c>
      <c r="DM65" s="20">
        <f t="shared" si="43"/>
        <v>0</v>
      </c>
      <c r="DN65" s="20">
        <f t="shared" si="43"/>
        <v>0</v>
      </c>
      <c r="DO65" s="20">
        <f t="shared" si="43"/>
        <v>0</v>
      </c>
      <c r="DP65" s="20">
        <f t="shared" si="43"/>
        <v>320000</v>
      </c>
      <c r="DQ65" s="42"/>
      <c r="DR65" s="25">
        <f t="shared" ref="DR65:DR82" si="55">+G65</f>
        <v>40150000</v>
      </c>
      <c r="DS65" s="25">
        <f t="shared" si="36"/>
        <v>40150000</v>
      </c>
      <c r="DT65" s="25">
        <f t="shared" si="10"/>
        <v>40150000</v>
      </c>
    </row>
    <row r="66" spans="1:126" ht="35.25" customHeight="1" x14ac:dyDescent="0.25">
      <c r="A66" s="234"/>
      <c r="B66" s="54"/>
      <c r="C66" s="16" t="s">
        <v>202</v>
      </c>
      <c r="D66" s="27" t="s">
        <v>203</v>
      </c>
      <c r="E66" s="18">
        <v>410</v>
      </c>
      <c r="F66" s="19" t="s">
        <v>127</v>
      </c>
      <c r="G66" s="20">
        <f t="shared" si="37"/>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52"/>
        <v>0.45379557605553039</v>
      </c>
      <c r="AD66" s="20">
        <f t="shared" si="38"/>
        <v>864992</v>
      </c>
      <c r="AE66" s="20"/>
      <c r="AF66" s="20"/>
      <c r="AG66" s="20">
        <f>+'[7]MAYO 2018'!$M$1299</f>
        <v>864992</v>
      </c>
      <c r="AH66" s="20"/>
      <c r="AI66" s="20"/>
      <c r="AJ66" s="20"/>
      <c r="AK66" s="20"/>
      <c r="AL66" s="20"/>
      <c r="AM66" s="20"/>
      <c r="AN66" s="20"/>
      <c r="AO66" s="20"/>
      <c r="AP66" s="20"/>
      <c r="AQ66" s="20"/>
      <c r="AR66" s="20"/>
      <c r="AS66" s="20"/>
      <c r="AT66" s="20"/>
      <c r="AU66" s="20"/>
      <c r="AV66" s="20"/>
      <c r="AW66" s="20"/>
      <c r="AX66" s="20"/>
      <c r="AY66" s="20"/>
      <c r="AZ66" s="21">
        <f t="shared" si="11"/>
        <v>0.54620442394446966</v>
      </c>
      <c r="BA66" s="20">
        <f t="shared" si="44"/>
        <v>1041135</v>
      </c>
      <c r="BB66" s="20">
        <f t="shared" si="50"/>
        <v>0</v>
      </c>
      <c r="BC66" s="20">
        <f t="shared" si="50"/>
        <v>0</v>
      </c>
      <c r="BD66" s="20">
        <f t="shared" si="50"/>
        <v>1041135</v>
      </c>
      <c r="BE66" s="20">
        <f t="shared" si="50"/>
        <v>0</v>
      </c>
      <c r="BF66" s="20">
        <f t="shared" si="50"/>
        <v>0</v>
      </c>
      <c r="BG66" s="20">
        <f t="shared" si="48"/>
        <v>0</v>
      </c>
      <c r="BH66" s="20">
        <f t="shared" si="48"/>
        <v>0</v>
      </c>
      <c r="BI66" s="20">
        <f t="shared" si="48"/>
        <v>0</v>
      </c>
      <c r="BJ66" s="20">
        <f t="shared" si="48"/>
        <v>0</v>
      </c>
      <c r="BK66" s="20">
        <f t="shared" si="48"/>
        <v>0</v>
      </c>
      <c r="BL66" s="20">
        <f t="shared" si="48"/>
        <v>0</v>
      </c>
      <c r="BM66" s="20">
        <f t="shared" si="48"/>
        <v>0</v>
      </c>
      <c r="BN66" s="20">
        <f t="shared" si="48"/>
        <v>0</v>
      </c>
      <c r="BO66" s="20">
        <f t="shared" si="48"/>
        <v>0</v>
      </c>
      <c r="BP66" s="20">
        <f t="shared" si="48"/>
        <v>0</v>
      </c>
      <c r="BQ66" s="20">
        <f t="shared" si="48"/>
        <v>0</v>
      </c>
      <c r="BR66" s="20">
        <f t="shared" si="40"/>
        <v>0</v>
      </c>
      <c r="BS66" s="20">
        <f t="shared" si="40"/>
        <v>0</v>
      </c>
      <c r="BT66" s="20">
        <f t="shared" si="40"/>
        <v>0</v>
      </c>
      <c r="BU66" s="20">
        <f t="shared" si="40"/>
        <v>0</v>
      </c>
      <c r="BV66" s="20">
        <f t="shared" si="40"/>
        <v>0</v>
      </c>
      <c r="BW66" s="21">
        <f t="shared" si="53"/>
        <v>0.45379557605553039</v>
      </c>
      <c r="BX66" s="20">
        <f t="shared" si="54"/>
        <v>864992</v>
      </c>
      <c r="BY66" s="20"/>
      <c r="BZ66" s="20"/>
      <c r="CA66" s="20">
        <f>+'[7]MAYO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45"/>
        <v>1041135</v>
      </c>
      <c r="CV66" s="20">
        <f t="shared" si="51"/>
        <v>0</v>
      </c>
      <c r="CW66" s="20">
        <f t="shared" si="51"/>
        <v>0</v>
      </c>
      <c r="CX66" s="20">
        <f t="shared" si="51"/>
        <v>1041135</v>
      </c>
      <c r="CY66" s="20">
        <f t="shared" si="51"/>
        <v>0</v>
      </c>
      <c r="CZ66" s="20">
        <f t="shared" si="51"/>
        <v>0</v>
      </c>
      <c r="DA66" s="20">
        <f t="shared" si="49"/>
        <v>0</v>
      </c>
      <c r="DB66" s="20">
        <f t="shared" si="49"/>
        <v>0</v>
      </c>
      <c r="DC66" s="20">
        <f t="shared" si="49"/>
        <v>0</v>
      </c>
      <c r="DD66" s="20">
        <f t="shared" si="49"/>
        <v>0</v>
      </c>
      <c r="DE66" s="20">
        <f t="shared" si="49"/>
        <v>0</v>
      </c>
      <c r="DF66" s="20">
        <f t="shared" si="49"/>
        <v>0</v>
      </c>
      <c r="DG66" s="20">
        <f t="shared" si="49"/>
        <v>0</v>
      </c>
      <c r="DH66" s="20">
        <f t="shared" si="49"/>
        <v>0</v>
      </c>
      <c r="DI66" s="20">
        <f t="shared" si="49"/>
        <v>0</v>
      </c>
      <c r="DJ66" s="20">
        <f t="shared" si="49"/>
        <v>0</v>
      </c>
      <c r="DK66" s="20">
        <f t="shared" si="49"/>
        <v>0</v>
      </c>
      <c r="DL66" s="20">
        <f t="shared" si="43"/>
        <v>0</v>
      </c>
      <c r="DM66" s="20">
        <f t="shared" si="43"/>
        <v>0</v>
      </c>
      <c r="DN66" s="20">
        <f t="shared" si="43"/>
        <v>0</v>
      </c>
      <c r="DO66" s="20">
        <f t="shared" si="43"/>
        <v>0</v>
      </c>
      <c r="DP66" s="20">
        <f t="shared" si="43"/>
        <v>0</v>
      </c>
      <c r="DQ66" s="42"/>
      <c r="DR66" s="25">
        <f t="shared" si="55"/>
        <v>1906127</v>
      </c>
      <c r="DS66" s="25">
        <f t="shared" si="36"/>
        <v>1906127</v>
      </c>
      <c r="DT66" s="25">
        <f t="shared" si="10"/>
        <v>1906127</v>
      </c>
    </row>
    <row r="67" spans="1:126" ht="33" customHeight="1" x14ac:dyDescent="0.25">
      <c r="A67" s="234"/>
      <c r="B67" s="54"/>
      <c r="C67" s="16" t="s">
        <v>204</v>
      </c>
      <c r="D67" s="27" t="s">
        <v>205</v>
      </c>
      <c r="E67" s="18">
        <v>410</v>
      </c>
      <c r="F67" s="19" t="s">
        <v>127</v>
      </c>
      <c r="G67" s="20">
        <f t="shared" si="37"/>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52"/>
        <v>1</v>
      </c>
      <c r="AD67" s="20">
        <f t="shared" si="38"/>
        <v>10225841</v>
      </c>
      <c r="AE67" s="20"/>
      <c r="AF67" s="20"/>
      <c r="AG67" s="20">
        <f>+'[4]JULIO 2018'!$M$1610</f>
        <v>10225841</v>
      </c>
      <c r="AH67" s="20"/>
      <c r="AI67" s="20"/>
      <c r="AJ67" s="20"/>
      <c r="AK67" s="20"/>
      <c r="AL67" s="20"/>
      <c r="AM67" s="20"/>
      <c r="AN67" s="20"/>
      <c r="AO67" s="20"/>
      <c r="AP67" s="20"/>
      <c r="AQ67" s="20"/>
      <c r="AR67" s="20"/>
      <c r="AS67" s="20"/>
      <c r="AT67" s="20"/>
      <c r="AU67" s="20"/>
      <c r="AV67" s="20"/>
      <c r="AW67" s="20"/>
      <c r="AX67" s="20"/>
      <c r="AY67" s="20"/>
      <c r="AZ67" s="21">
        <f t="shared" si="11"/>
        <v>0</v>
      </c>
      <c r="BA67" s="20">
        <f t="shared" si="44"/>
        <v>0</v>
      </c>
      <c r="BB67" s="20">
        <f t="shared" si="50"/>
        <v>0</v>
      </c>
      <c r="BC67" s="20">
        <f t="shared" si="50"/>
        <v>0</v>
      </c>
      <c r="BD67" s="20">
        <f t="shared" si="50"/>
        <v>0</v>
      </c>
      <c r="BE67" s="20">
        <f t="shared" si="50"/>
        <v>0</v>
      </c>
      <c r="BF67" s="20">
        <f t="shared" si="50"/>
        <v>0</v>
      </c>
      <c r="BG67" s="20">
        <f t="shared" si="48"/>
        <v>0</v>
      </c>
      <c r="BH67" s="20">
        <f t="shared" si="48"/>
        <v>0</v>
      </c>
      <c r="BI67" s="20">
        <f t="shared" si="48"/>
        <v>0</v>
      </c>
      <c r="BJ67" s="20">
        <f t="shared" si="48"/>
        <v>0</v>
      </c>
      <c r="BK67" s="20">
        <f t="shared" si="48"/>
        <v>0</v>
      </c>
      <c r="BL67" s="20">
        <f t="shared" si="48"/>
        <v>0</v>
      </c>
      <c r="BM67" s="20">
        <f t="shared" si="48"/>
        <v>0</v>
      </c>
      <c r="BN67" s="20">
        <f t="shared" si="48"/>
        <v>0</v>
      </c>
      <c r="BO67" s="20">
        <f t="shared" si="48"/>
        <v>0</v>
      </c>
      <c r="BP67" s="20">
        <f t="shared" si="48"/>
        <v>0</v>
      </c>
      <c r="BQ67" s="20">
        <f t="shared" si="48"/>
        <v>0</v>
      </c>
      <c r="BR67" s="20">
        <f t="shared" si="40"/>
        <v>0</v>
      </c>
      <c r="BS67" s="20">
        <f t="shared" si="40"/>
        <v>0</v>
      </c>
      <c r="BT67" s="20">
        <f t="shared" si="40"/>
        <v>0</v>
      </c>
      <c r="BU67" s="20">
        <f t="shared" si="40"/>
        <v>0</v>
      </c>
      <c r="BV67" s="20">
        <f t="shared" si="40"/>
        <v>0</v>
      </c>
      <c r="BW67" s="21">
        <f t="shared" si="53"/>
        <v>1</v>
      </c>
      <c r="BX67" s="20">
        <f t="shared" si="54"/>
        <v>10225841</v>
      </c>
      <c r="BY67" s="20"/>
      <c r="BZ67" s="20"/>
      <c r="CA67" s="20">
        <f>+'[2]AGOSTO 2018'!$H$1870+'[2]AGOSTO 2018'!$H$1872+'[2]AGOSTO 2018'!$H$1888+'[2]AGOSTO 2018'!$H$1904+'[2]AGOSTO 2018'!$H$1909+'[2]AGOSTO 2018'!$H$1911</f>
        <v>10225841</v>
      </c>
      <c r="CB67" s="20"/>
      <c r="CC67" s="20"/>
      <c r="CD67" s="20"/>
      <c r="CE67" s="20"/>
      <c r="CF67" s="20"/>
      <c r="CG67" s="20"/>
      <c r="CH67" s="20"/>
      <c r="CI67" s="20"/>
      <c r="CJ67" s="20"/>
      <c r="CK67" s="20"/>
      <c r="CL67" s="20"/>
      <c r="CM67" s="20"/>
      <c r="CN67" s="20"/>
      <c r="CO67" s="20"/>
      <c r="CP67" s="20"/>
      <c r="CQ67" s="20"/>
      <c r="CR67" s="20"/>
      <c r="CS67" s="20"/>
      <c r="CT67" s="21">
        <f t="shared" si="6"/>
        <v>0</v>
      </c>
      <c r="CU67" s="20">
        <f t="shared" si="45"/>
        <v>0</v>
      </c>
      <c r="CV67" s="20">
        <f t="shared" si="51"/>
        <v>0</v>
      </c>
      <c r="CW67" s="20">
        <f t="shared" si="51"/>
        <v>0</v>
      </c>
      <c r="CX67" s="20">
        <f t="shared" si="51"/>
        <v>0</v>
      </c>
      <c r="CY67" s="20">
        <f t="shared" si="51"/>
        <v>0</v>
      </c>
      <c r="CZ67" s="20">
        <f t="shared" si="51"/>
        <v>0</v>
      </c>
      <c r="DA67" s="20">
        <f t="shared" si="49"/>
        <v>0</v>
      </c>
      <c r="DB67" s="20">
        <f t="shared" si="49"/>
        <v>0</v>
      </c>
      <c r="DC67" s="20">
        <f t="shared" si="49"/>
        <v>0</v>
      </c>
      <c r="DD67" s="20">
        <f t="shared" si="49"/>
        <v>0</v>
      </c>
      <c r="DE67" s="20">
        <f t="shared" si="49"/>
        <v>0</v>
      </c>
      <c r="DF67" s="20">
        <f t="shared" si="49"/>
        <v>0</v>
      </c>
      <c r="DG67" s="20">
        <f t="shared" si="49"/>
        <v>0</v>
      </c>
      <c r="DH67" s="20">
        <f t="shared" si="49"/>
        <v>0</v>
      </c>
      <c r="DI67" s="20">
        <f t="shared" si="49"/>
        <v>0</v>
      </c>
      <c r="DJ67" s="20">
        <f t="shared" si="49"/>
        <v>0</v>
      </c>
      <c r="DK67" s="20">
        <f t="shared" si="49"/>
        <v>0</v>
      </c>
      <c r="DL67" s="20">
        <f t="shared" si="43"/>
        <v>0</v>
      </c>
      <c r="DM67" s="20">
        <f t="shared" si="43"/>
        <v>0</v>
      </c>
      <c r="DN67" s="20">
        <f t="shared" si="43"/>
        <v>0</v>
      </c>
      <c r="DO67" s="20">
        <f t="shared" si="43"/>
        <v>0</v>
      </c>
      <c r="DP67" s="20">
        <f t="shared" si="43"/>
        <v>0</v>
      </c>
      <c r="DQ67" s="42"/>
      <c r="DR67" s="25">
        <f t="shared" si="55"/>
        <v>10225841</v>
      </c>
      <c r="DS67" s="25">
        <f t="shared" si="36"/>
        <v>10225841</v>
      </c>
      <c r="DT67" s="25">
        <f t="shared" si="10"/>
        <v>10225841</v>
      </c>
    </row>
    <row r="68" spans="1:126" ht="65.25" customHeight="1" x14ac:dyDescent="0.25">
      <c r="A68" s="234"/>
      <c r="B68" s="235" t="s">
        <v>206</v>
      </c>
      <c r="C68" s="16" t="s">
        <v>207</v>
      </c>
      <c r="D68" s="17" t="s">
        <v>208</v>
      </c>
      <c r="E68" s="18">
        <v>410</v>
      </c>
      <c r="F68" s="19" t="s">
        <v>209</v>
      </c>
      <c r="G68" s="20">
        <f t="shared" si="37"/>
        <v>126395862</v>
      </c>
      <c r="H68" s="30"/>
      <c r="I68" s="20"/>
      <c r="J68" s="20"/>
      <c r="K68" s="20"/>
      <c r="L68" s="30"/>
      <c r="M68" s="30"/>
      <c r="N68" s="30"/>
      <c r="O68" s="30"/>
      <c r="P68" s="30"/>
      <c r="Q68" s="20"/>
      <c r="R68" s="20"/>
      <c r="S68" s="20"/>
      <c r="T68" s="20"/>
      <c r="U68" s="20"/>
      <c r="V68" s="20"/>
      <c r="W68" s="20"/>
      <c r="X68" s="20"/>
      <c r="Y68" s="20">
        <f>61582749-21499179+50000000</f>
        <v>90083570</v>
      </c>
      <c r="Z68" s="20"/>
      <c r="AA68" s="20"/>
      <c r="AB68" s="20">
        <f>34000000-2000000+4312292</f>
        <v>36312292</v>
      </c>
      <c r="AC68" s="21">
        <f t="shared" si="52"/>
        <v>0.58701179631972444</v>
      </c>
      <c r="AD68" s="20">
        <f t="shared" si="38"/>
        <v>74195862</v>
      </c>
      <c r="AE68" s="20"/>
      <c r="AF68" s="20"/>
      <c r="AG68" s="20"/>
      <c r="AH68" s="20"/>
      <c r="AI68" s="20"/>
      <c r="AJ68" s="20"/>
      <c r="AK68" s="20"/>
      <c r="AL68" s="20"/>
      <c r="AM68" s="20"/>
      <c r="AN68" s="20"/>
      <c r="AO68" s="20"/>
      <c r="AP68" s="20"/>
      <c r="AQ68" s="20"/>
      <c r="AR68" s="20"/>
      <c r="AS68" s="20"/>
      <c r="AT68" s="20"/>
      <c r="AU68" s="20"/>
      <c r="AV68" s="20">
        <f>+'[4]JULIO 2018'!$AA$1657</f>
        <v>40083570</v>
      </c>
      <c r="AW68" s="20"/>
      <c r="AX68" s="20"/>
      <c r="AY68" s="20">
        <f>+'[4]JULIO 2018'!$AF$1657</f>
        <v>34112292</v>
      </c>
      <c r="AZ68" s="21">
        <f t="shared" si="11"/>
        <v>0.41298820368027556</v>
      </c>
      <c r="BA68" s="20">
        <f t="shared" si="44"/>
        <v>52200000</v>
      </c>
      <c r="BB68" s="20">
        <f t="shared" si="50"/>
        <v>0</v>
      </c>
      <c r="BC68" s="20">
        <f t="shared" si="50"/>
        <v>0</v>
      </c>
      <c r="BD68" s="20">
        <f t="shared" si="50"/>
        <v>0</v>
      </c>
      <c r="BE68" s="20">
        <f t="shared" si="50"/>
        <v>0</v>
      </c>
      <c r="BF68" s="20">
        <f t="shared" si="50"/>
        <v>0</v>
      </c>
      <c r="BG68" s="20">
        <f t="shared" si="48"/>
        <v>0</v>
      </c>
      <c r="BH68" s="20">
        <f t="shared" si="48"/>
        <v>0</v>
      </c>
      <c r="BI68" s="20">
        <f t="shared" si="48"/>
        <v>0</v>
      </c>
      <c r="BJ68" s="20">
        <f t="shared" si="48"/>
        <v>0</v>
      </c>
      <c r="BK68" s="20">
        <f t="shared" si="48"/>
        <v>0</v>
      </c>
      <c r="BL68" s="20">
        <f t="shared" si="48"/>
        <v>0</v>
      </c>
      <c r="BM68" s="20">
        <f t="shared" si="48"/>
        <v>0</v>
      </c>
      <c r="BN68" s="20">
        <f t="shared" si="48"/>
        <v>0</v>
      </c>
      <c r="BO68" s="20">
        <f t="shared" si="48"/>
        <v>0</v>
      </c>
      <c r="BP68" s="20">
        <f t="shared" si="48"/>
        <v>0</v>
      </c>
      <c r="BQ68" s="20">
        <f t="shared" si="48"/>
        <v>0</v>
      </c>
      <c r="BR68" s="20">
        <f t="shared" si="40"/>
        <v>0</v>
      </c>
      <c r="BS68" s="20">
        <f t="shared" si="40"/>
        <v>50000000</v>
      </c>
      <c r="BT68" s="20">
        <f t="shared" si="40"/>
        <v>0</v>
      </c>
      <c r="BU68" s="20">
        <f t="shared" si="40"/>
        <v>0</v>
      </c>
      <c r="BV68" s="20">
        <f t="shared" si="40"/>
        <v>2200000</v>
      </c>
      <c r="BW68" s="21">
        <f t="shared" si="53"/>
        <v>0.5711884934967254</v>
      </c>
      <c r="BX68" s="20">
        <f t="shared" si="41"/>
        <v>72195862</v>
      </c>
      <c r="BY68" s="20"/>
      <c r="BZ68" s="20"/>
      <c r="CA68" s="20"/>
      <c r="CB68" s="20"/>
      <c r="CC68" s="20"/>
      <c r="CD68" s="20"/>
      <c r="CE68" s="20"/>
      <c r="CF68" s="20"/>
      <c r="CG68" s="20"/>
      <c r="CH68" s="20"/>
      <c r="CI68" s="20"/>
      <c r="CJ68" s="20"/>
      <c r="CK68" s="20"/>
      <c r="CL68" s="20"/>
      <c r="CM68" s="20"/>
      <c r="CN68" s="20"/>
      <c r="CO68" s="20"/>
      <c r="CP68" s="20">
        <f>+'[4]JULIO 2018'!$H$1666</f>
        <v>40083570</v>
      </c>
      <c r="CQ68" s="20"/>
      <c r="CR68" s="20"/>
      <c r="CS68" s="20">
        <f>+'[2]AGOSTO 2018'!$H$1917+'[2]AGOSTO 2018'!$H$1919+'[2]AGOSTO 2018'!$H$1921+'[2]AGOSTO 2018'!$H$1923+'[2]AGOSTO 2018'!$H$1927+'[2]AGOSTO 2018'!$H$1929</f>
        <v>32112292</v>
      </c>
      <c r="CT68" s="21">
        <f t="shared" si="6"/>
        <v>0.4288115065032746</v>
      </c>
      <c r="CU68" s="20">
        <f t="shared" si="45"/>
        <v>54200000</v>
      </c>
      <c r="CV68" s="20">
        <f t="shared" si="51"/>
        <v>0</v>
      </c>
      <c r="CW68" s="20">
        <f t="shared" si="51"/>
        <v>0</v>
      </c>
      <c r="CX68" s="20">
        <f t="shared" si="51"/>
        <v>0</v>
      </c>
      <c r="CY68" s="20">
        <f t="shared" si="51"/>
        <v>0</v>
      </c>
      <c r="CZ68" s="20">
        <f t="shared" si="51"/>
        <v>0</v>
      </c>
      <c r="DA68" s="20">
        <f t="shared" si="49"/>
        <v>0</v>
      </c>
      <c r="DB68" s="20">
        <f t="shared" si="49"/>
        <v>0</v>
      </c>
      <c r="DC68" s="20">
        <f t="shared" si="49"/>
        <v>0</v>
      </c>
      <c r="DD68" s="20">
        <f t="shared" si="49"/>
        <v>0</v>
      </c>
      <c r="DE68" s="20">
        <f t="shared" si="49"/>
        <v>0</v>
      </c>
      <c r="DF68" s="20">
        <f t="shared" si="49"/>
        <v>0</v>
      </c>
      <c r="DG68" s="20">
        <f t="shared" si="49"/>
        <v>0</v>
      </c>
      <c r="DH68" s="20">
        <f t="shared" si="49"/>
        <v>0</v>
      </c>
      <c r="DI68" s="20">
        <f t="shared" si="49"/>
        <v>0</v>
      </c>
      <c r="DJ68" s="20">
        <f t="shared" si="49"/>
        <v>0</v>
      </c>
      <c r="DK68" s="20">
        <f t="shared" si="49"/>
        <v>0</v>
      </c>
      <c r="DL68" s="20">
        <f t="shared" si="43"/>
        <v>0</v>
      </c>
      <c r="DM68" s="20">
        <f t="shared" si="43"/>
        <v>50000000</v>
      </c>
      <c r="DN68" s="20">
        <f t="shared" si="43"/>
        <v>0</v>
      </c>
      <c r="DO68" s="20">
        <f t="shared" si="43"/>
        <v>0</v>
      </c>
      <c r="DP68" s="20">
        <f t="shared" si="43"/>
        <v>4200000</v>
      </c>
      <c r="DR68" s="25">
        <f t="shared" si="55"/>
        <v>126395862</v>
      </c>
      <c r="DS68" s="25">
        <f t="shared" si="36"/>
        <v>126395862</v>
      </c>
      <c r="DT68" s="25">
        <f t="shared" si="10"/>
        <v>126395862</v>
      </c>
    </row>
    <row r="69" spans="1:126" ht="63" customHeight="1" x14ac:dyDescent="0.25">
      <c r="A69" s="234"/>
      <c r="B69" s="235"/>
      <c r="C69" s="16" t="s">
        <v>210</v>
      </c>
      <c r="D69" s="17" t="s">
        <v>211</v>
      </c>
      <c r="E69" s="18">
        <v>410</v>
      </c>
      <c r="F69" s="19" t="s">
        <v>133</v>
      </c>
      <c r="G69" s="20">
        <f t="shared" si="37"/>
        <v>145249179</v>
      </c>
      <c r="H69" s="30"/>
      <c r="I69" s="20">
        <f>70000000+4750000</f>
        <v>74750000</v>
      </c>
      <c r="J69" s="20"/>
      <c r="K69" s="20"/>
      <c r="L69" s="30"/>
      <c r="M69" s="30"/>
      <c r="N69" s="30"/>
      <c r="O69" s="30"/>
      <c r="P69" s="30"/>
      <c r="Q69" s="20"/>
      <c r="R69" s="20"/>
      <c r="S69" s="20"/>
      <c r="T69" s="20"/>
      <c r="U69" s="20"/>
      <c r="V69" s="20"/>
      <c r="W69" s="20"/>
      <c r="X69" s="20"/>
      <c r="Y69" s="20">
        <f>21499179+45000000</f>
        <v>66499179</v>
      </c>
      <c r="Z69" s="20"/>
      <c r="AA69" s="20"/>
      <c r="AB69" s="20">
        <v>4000000</v>
      </c>
      <c r="AC69" s="21">
        <f t="shared" si="52"/>
        <v>0.74974047873964234</v>
      </c>
      <c r="AD69" s="20">
        <f t="shared" si="38"/>
        <v>108899189</v>
      </c>
      <c r="AE69" s="20"/>
      <c r="AF69" s="20">
        <f>+'[6]SEPTIEMBRE 2018'!$K$2098</f>
        <v>74485857</v>
      </c>
      <c r="AG69" s="20"/>
      <c r="AH69" s="20"/>
      <c r="AI69" s="20"/>
      <c r="AJ69" s="20"/>
      <c r="AK69" s="20"/>
      <c r="AL69" s="20"/>
      <c r="AM69" s="20"/>
      <c r="AN69" s="20"/>
      <c r="AO69" s="20"/>
      <c r="AP69" s="20"/>
      <c r="AQ69" s="20"/>
      <c r="AR69" s="20"/>
      <c r="AS69" s="20"/>
      <c r="AT69" s="20"/>
      <c r="AU69" s="20"/>
      <c r="AV69" s="20">
        <f>+'[3]OCTUBRE 2018'!$AA$2384</f>
        <v>34413332</v>
      </c>
      <c r="AW69" s="20"/>
      <c r="AX69" s="20"/>
      <c r="AY69" s="20"/>
      <c r="AZ69" s="21">
        <f t="shared" si="11"/>
        <v>0.25025952126035766</v>
      </c>
      <c r="BA69" s="20">
        <f t="shared" si="44"/>
        <v>36349990</v>
      </c>
      <c r="BB69" s="20">
        <f t="shared" si="50"/>
        <v>0</v>
      </c>
      <c r="BC69" s="20">
        <f t="shared" si="50"/>
        <v>264143</v>
      </c>
      <c r="BD69" s="20">
        <f t="shared" si="50"/>
        <v>0</v>
      </c>
      <c r="BE69" s="20">
        <f t="shared" si="50"/>
        <v>0</v>
      </c>
      <c r="BF69" s="20">
        <f t="shared" si="50"/>
        <v>0</v>
      </c>
      <c r="BG69" s="20">
        <f t="shared" si="48"/>
        <v>0</v>
      </c>
      <c r="BH69" s="20">
        <f t="shared" si="48"/>
        <v>0</v>
      </c>
      <c r="BI69" s="20">
        <f t="shared" si="48"/>
        <v>0</v>
      </c>
      <c r="BJ69" s="20">
        <f t="shared" si="48"/>
        <v>0</v>
      </c>
      <c r="BK69" s="20">
        <f t="shared" si="48"/>
        <v>0</v>
      </c>
      <c r="BL69" s="20">
        <f t="shared" si="48"/>
        <v>0</v>
      </c>
      <c r="BM69" s="20">
        <f t="shared" si="48"/>
        <v>0</v>
      </c>
      <c r="BN69" s="20">
        <f t="shared" si="48"/>
        <v>0</v>
      </c>
      <c r="BO69" s="20">
        <f t="shared" si="48"/>
        <v>0</v>
      </c>
      <c r="BP69" s="20">
        <f t="shared" si="48"/>
        <v>0</v>
      </c>
      <c r="BQ69" s="20">
        <f t="shared" si="48"/>
        <v>0</v>
      </c>
      <c r="BR69" s="20">
        <f t="shared" si="40"/>
        <v>0</v>
      </c>
      <c r="BS69" s="20">
        <f t="shared" si="40"/>
        <v>32085847</v>
      </c>
      <c r="BT69" s="20">
        <f t="shared" si="40"/>
        <v>0</v>
      </c>
      <c r="BU69" s="20">
        <f t="shared" si="40"/>
        <v>0</v>
      </c>
      <c r="BV69" s="20">
        <f t="shared" si="40"/>
        <v>4000000</v>
      </c>
      <c r="BW69" s="21">
        <f t="shared" si="53"/>
        <v>0.65124308206933135</v>
      </c>
      <c r="BX69" s="20">
        <f t="shared" si="41"/>
        <v>94592523</v>
      </c>
      <c r="BY69" s="20"/>
      <c r="BZ69" s="20">
        <f>+'[6]SEPTIEMBRE 2018'!$H$2096-CP69</f>
        <v>74485857</v>
      </c>
      <c r="CA69" s="20"/>
      <c r="CB69" s="20"/>
      <c r="CC69" s="20"/>
      <c r="CD69" s="20"/>
      <c r="CE69" s="20"/>
      <c r="CF69" s="20"/>
      <c r="CG69" s="20"/>
      <c r="CH69" s="20"/>
      <c r="CI69" s="20"/>
      <c r="CJ69" s="20"/>
      <c r="CK69" s="20"/>
      <c r="CL69" s="20"/>
      <c r="CM69" s="20"/>
      <c r="CN69" s="20"/>
      <c r="CO69" s="20"/>
      <c r="CP69" s="20">
        <f>+'[6]SEPTIEMBRE 2018'!$H$2125+'[6]SEPTIEMBRE 2018'!$H$2130</f>
        <v>20106666</v>
      </c>
      <c r="CQ69" s="20"/>
      <c r="CR69" s="20"/>
      <c r="CS69" s="20"/>
      <c r="CT69" s="21">
        <f t="shared" si="6"/>
        <v>0.34875691793066865</v>
      </c>
      <c r="CU69" s="20">
        <f t="shared" si="45"/>
        <v>50656656</v>
      </c>
      <c r="CV69" s="20">
        <f t="shared" si="51"/>
        <v>0</v>
      </c>
      <c r="CW69" s="20">
        <f t="shared" si="51"/>
        <v>264143</v>
      </c>
      <c r="CX69" s="20">
        <f t="shared" si="51"/>
        <v>0</v>
      </c>
      <c r="CY69" s="20">
        <f t="shared" si="51"/>
        <v>0</v>
      </c>
      <c r="CZ69" s="20">
        <f t="shared" si="51"/>
        <v>0</v>
      </c>
      <c r="DA69" s="20">
        <f t="shared" si="49"/>
        <v>0</v>
      </c>
      <c r="DB69" s="20">
        <f t="shared" si="49"/>
        <v>0</v>
      </c>
      <c r="DC69" s="20">
        <f t="shared" si="49"/>
        <v>0</v>
      </c>
      <c r="DD69" s="20">
        <f t="shared" si="49"/>
        <v>0</v>
      </c>
      <c r="DE69" s="20">
        <f t="shared" si="49"/>
        <v>0</v>
      </c>
      <c r="DF69" s="20">
        <f t="shared" si="49"/>
        <v>0</v>
      </c>
      <c r="DG69" s="20">
        <f t="shared" si="49"/>
        <v>0</v>
      </c>
      <c r="DH69" s="20">
        <f t="shared" si="49"/>
        <v>0</v>
      </c>
      <c r="DI69" s="20">
        <f t="shared" si="49"/>
        <v>0</v>
      </c>
      <c r="DJ69" s="20">
        <f t="shared" si="49"/>
        <v>0</v>
      </c>
      <c r="DK69" s="20">
        <f t="shared" si="49"/>
        <v>0</v>
      </c>
      <c r="DL69" s="20">
        <f t="shared" si="43"/>
        <v>0</v>
      </c>
      <c r="DM69" s="20">
        <f t="shared" si="43"/>
        <v>46392513</v>
      </c>
      <c r="DN69" s="20">
        <f t="shared" si="43"/>
        <v>0</v>
      </c>
      <c r="DO69" s="20">
        <f t="shared" si="43"/>
        <v>0</v>
      </c>
      <c r="DP69" s="20">
        <f t="shared" si="43"/>
        <v>4000000</v>
      </c>
      <c r="DR69" s="25">
        <f t="shared" si="55"/>
        <v>145249179</v>
      </c>
      <c r="DS69" s="25">
        <f t="shared" si="36"/>
        <v>145249179</v>
      </c>
      <c r="DT69" s="25">
        <f t="shared" si="10"/>
        <v>145249179</v>
      </c>
    </row>
    <row r="70" spans="1:126" ht="120" customHeight="1" x14ac:dyDescent="0.25">
      <c r="A70" s="234"/>
      <c r="B70" s="235"/>
      <c r="C70" s="16" t="s">
        <v>212</v>
      </c>
      <c r="D70" s="27" t="s">
        <v>213</v>
      </c>
      <c r="E70" s="18">
        <v>410</v>
      </c>
      <c r="F70" s="19" t="s">
        <v>127</v>
      </c>
      <c r="G70" s="20">
        <f t="shared" si="37"/>
        <v>0</v>
      </c>
      <c r="H70" s="30"/>
      <c r="I70" s="20">
        <f>20000000-20000000</f>
        <v>0</v>
      </c>
      <c r="J70" s="20"/>
      <c r="K70" s="20"/>
      <c r="L70" s="30"/>
      <c r="M70" s="30"/>
      <c r="N70" s="30"/>
      <c r="O70" s="30"/>
      <c r="P70" s="30"/>
      <c r="Q70" s="20"/>
      <c r="R70" s="20"/>
      <c r="S70" s="20"/>
      <c r="T70" s="20"/>
      <c r="U70" s="20"/>
      <c r="V70" s="20"/>
      <c r="W70" s="20"/>
      <c r="X70" s="20"/>
      <c r="Y70" s="20"/>
      <c r="Z70" s="20"/>
      <c r="AA70" s="20"/>
      <c r="AB70" s="20"/>
      <c r="AC70" s="21" t="e">
        <f t="shared" si="52"/>
        <v>#DIV/0!</v>
      </c>
      <c r="AD70" s="20">
        <f t="shared" si="38"/>
        <v>0</v>
      </c>
      <c r="AE70" s="20"/>
      <c r="AF70" s="20"/>
      <c r="AG70" s="20"/>
      <c r="AH70" s="20"/>
      <c r="AI70" s="20"/>
      <c r="AJ70" s="20"/>
      <c r="AK70" s="20"/>
      <c r="AL70" s="20"/>
      <c r="AM70" s="20"/>
      <c r="AN70" s="20"/>
      <c r="AO70" s="20"/>
      <c r="AP70" s="20"/>
      <c r="AQ70" s="20"/>
      <c r="AR70" s="20"/>
      <c r="AS70" s="20"/>
      <c r="AT70" s="20"/>
      <c r="AU70" s="20"/>
      <c r="AV70" s="20"/>
      <c r="AW70" s="20"/>
      <c r="AX70" s="20"/>
      <c r="AY70" s="20"/>
      <c r="AZ70" s="21" t="e">
        <f t="shared" si="11"/>
        <v>#DIV/0!</v>
      </c>
      <c r="BA70" s="20">
        <f t="shared" si="44"/>
        <v>0</v>
      </c>
      <c r="BB70" s="20">
        <f t="shared" si="50"/>
        <v>0</v>
      </c>
      <c r="BC70" s="20">
        <f t="shared" si="50"/>
        <v>0</v>
      </c>
      <c r="BD70" s="20">
        <f t="shared" si="50"/>
        <v>0</v>
      </c>
      <c r="BE70" s="20">
        <f t="shared" si="50"/>
        <v>0</v>
      </c>
      <c r="BF70" s="20">
        <f t="shared" si="50"/>
        <v>0</v>
      </c>
      <c r="BG70" s="20">
        <f t="shared" si="48"/>
        <v>0</v>
      </c>
      <c r="BH70" s="20">
        <f t="shared" si="48"/>
        <v>0</v>
      </c>
      <c r="BI70" s="20">
        <f t="shared" si="48"/>
        <v>0</v>
      </c>
      <c r="BJ70" s="20">
        <f t="shared" si="48"/>
        <v>0</v>
      </c>
      <c r="BK70" s="20">
        <f t="shared" si="48"/>
        <v>0</v>
      </c>
      <c r="BL70" s="20">
        <f t="shared" si="48"/>
        <v>0</v>
      </c>
      <c r="BM70" s="20">
        <f t="shared" si="48"/>
        <v>0</v>
      </c>
      <c r="BN70" s="20">
        <f t="shared" si="48"/>
        <v>0</v>
      </c>
      <c r="BO70" s="20">
        <f t="shared" si="48"/>
        <v>0</v>
      </c>
      <c r="BP70" s="20">
        <f t="shared" si="48"/>
        <v>0</v>
      </c>
      <c r="BQ70" s="20">
        <f t="shared" si="48"/>
        <v>0</v>
      </c>
      <c r="BR70" s="20">
        <f t="shared" si="40"/>
        <v>0</v>
      </c>
      <c r="BS70" s="20">
        <f t="shared" si="40"/>
        <v>0</v>
      </c>
      <c r="BT70" s="20">
        <f t="shared" si="40"/>
        <v>0</v>
      </c>
      <c r="BU70" s="20">
        <f t="shared" si="40"/>
        <v>0</v>
      </c>
      <c r="BV70" s="20">
        <f t="shared" si="40"/>
        <v>0</v>
      </c>
      <c r="BW70" s="21" t="e">
        <f t="shared" si="53"/>
        <v>#DIV/0!</v>
      </c>
      <c r="BX70" s="20">
        <f t="shared" si="41"/>
        <v>0</v>
      </c>
      <c r="BY70" s="20"/>
      <c r="BZ70" s="20"/>
      <c r="CA70" s="20"/>
      <c r="CB70" s="20"/>
      <c r="CC70" s="20"/>
      <c r="CD70" s="20"/>
      <c r="CE70" s="20"/>
      <c r="CF70" s="20"/>
      <c r="CG70" s="20"/>
      <c r="CH70" s="20"/>
      <c r="CI70" s="20"/>
      <c r="CJ70" s="20"/>
      <c r="CK70" s="20"/>
      <c r="CL70" s="20"/>
      <c r="CM70" s="20"/>
      <c r="CN70" s="20"/>
      <c r="CO70" s="20"/>
      <c r="CP70" s="20"/>
      <c r="CQ70" s="20"/>
      <c r="CR70" s="20"/>
      <c r="CS70" s="20"/>
      <c r="CT70" s="21" t="e">
        <f t="shared" si="6"/>
        <v>#DIV/0!</v>
      </c>
      <c r="CU70" s="20">
        <f t="shared" si="45"/>
        <v>0</v>
      </c>
      <c r="CV70" s="20">
        <f t="shared" si="51"/>
        <v>0</v>
      </c>
      <c r="CW70" s="20">
        <f t="shared" si="51"/>
        <v>0</v>
      </c>
      <c r="CX70" s="20">
        <f t="shared" si="51"/>
        <v>0</v>
      </c>
      <c r="CY70" s="20">
        <f t="shared" si="51"/>
        <v>0</v>
      </c>
      <c r="CZ70" s="20">
        <f t="shared" si="51"/>
        <v>0</v>
      </c>
      <c r="DA70" s="20">
        <f t="shared" si="49"/>
        <v>0</v>
      </c>
      <c r="DB70" s="20">
        <f t="shared" si="49"/>
        <v>0</v>
      </c>
      <c r="DC70" s="20">
        <f t="shared" si="49"/>
        <v>0</v>
      </c>
      <c r="DD70" s="20">
        <f t="shared" si="49"/>
        <v>0</v>
      </c>
      <c r="DE70" s="20">
        <f t="shared" si="49"/>
        <v>0</v>
      </c>
      <c r="DF70" s="20">
        <f t="shared" si="49"/>
        <v>0</v>
      </c>
      <c r="DG70" s="20">
        <f t="shared" si="49"/>
        <v>0</v>
      </c>
      <c r="DH70" s="20">
        <f t="shared" si="49"/>
        <v>0</v>
      </c>
      <c r="DI70" s="20">
        <f t="shared" si="49"/>
        <v>0</v>
      </c>
      <c r="DJ70" s="20">
        <f t="shared" si="49"/>
        <v>0</v>
      </c>
      <c r="DK70" s="20">
        <f t="shared" si="49"/>
        <v>0</v>
      </c>
      <c r="DL70" s="20">
        <f t="shared" si="43"/>
        <v>0</v>
      </c>
      <c r="DM70" s="20">
        <f t="shared" si="43"/>
        <v>0</v>
      </c>
      <c r="DN70" s="20">
        <f t="shared" si="43"/>
        <v>0</v>
      </c>
      <c r="DO70" s="20">
        <f t="shared" si="43"/>
        <v>0</v>
      </c>
      <c r="DP70" s="20">
        <f t="shared" si="43"/>
        <v>0</v>
      </c>
      <c r="DR70" s="25">
        <f t="shared" si="55"/>
        <v>0</v>
      </c>
      <c r="DS70" s="25">
        <f t="shared" si="36"/>
        <v>0</v>
      </c>
      <c r="DT70" s="25">
        <f t="shared" si="10"/>
        <v>0</v>
      </c>
    </row>
    <row r="71" spans="1:126" s="42" customFormat="1" ht="17.25" customHeight="1" thickBot="1" x14ac:dyDescent="0.3">
      <c r="A71" s="55"/>
      <c r="B71" s="241" t="s">
        <v>214</v>
      </c>
      <c r="C71" s="241"/>
      <c r="D71" s="241"/>
      <c r="E71" s="241"/>
      <c r="F71" s="56"/>
      <c r="G71" s="57">
        <f t="shared" ref="G71:AB71" si="56">SUM(G36:G70)</f>
        <v>8528035515</v>
      </c>
      <c r="H71" s="57">
        <f t="shared" si="56"/>
        <v>0</v>
      </c>
      <c r="I71" s="57">
        <f t="shared" si="56"/>
        <v>837295108</v>
      </c>
      <c r="J71" s="57">
        <f t="shared" si="56"/>
        <v>120243846</v>
      </c>
      <c r="K71" s="57">
        <f t="shared" si="56"/>
        <v>0</v>
      </c>
      <c r="L71" s="57">
        <f t="shared" si="56"/>
        <v>0</v>
      </c>
      <c r="M71" s="57">
        <f t="shared" si="56"/>
        <v>0</v>
      </c>
      <c r="N71" s="57">
        <f t="shared" si="56"/>
        <v>1348409912</v>
      </c>
      <c r="O71" s="57">
        <f t="shared" si="56"/>
        <v>18000000</v>
      </c>
      <c r="P71" s="57">
        <f t="shared" si="56"/>
        <v>0</v>
      </c>
      <c r="Q71" s="57">
        <f t="shared" si="56"/>
        <v>25000000</v>
      </c>
      <c r="R71" s="57">
        <f t="shared" si="56"/>
        <v>480000000</v>
      </c>
      <c r="S71" s="57">
        <f t="shared" si="56"/>
        <v>0</v>
      </c>
      <c r="T71" s="57">
        <f t="shared" si="56"/>
        <v>55000000</v>
      </c>
      <c r="U71" s="57">
        <f t="shared" si="56"/>
        <v>0</v>
      </c>
      <c r="V71" s="57">
        <f t="shared" si="56"/>
        <v>4119225925</v>
      </c>
      <c r="W71" s="57">
        <f t="shared" si="56"/>
        <v>699378236</v>
      </c>
      <c r="X71" s="57">
        <f t="shared" si="56"/>
        <v>0</v>
      </c>
      <c r="Y71" s="57">
        <f t="shared" si="56"/>
        <v>290487016</v>
      </c>
      <c r="Z71" s="57">
        <f t="shared" si="56"/>
        <v>0</v>
      </c>
      <c r="AA71" s="57">
        <f t="shared" si="56"/>
        <v>262389088</v>
      </c>
      <c r="AB71" s="57">
        <f t="shared" si="56"/>
        <v>272606384</v>
      </c>
      <c r="AC71" s="40">
        <f t="shared" si="52"/>
        <v>0.54463247987540775</v>
      </c>
      <c r="AD71" s="57">
        <f>SUM(AD36:AD70)</f>
        <v>4644645131</v>
      </c>
      <c r="AE71" s="57">
        <f t="shared" ref="AE71:AY71" si="57">SUM(AE36:AE70)</f>
        <v>0</v>
      </c>
      <c r="AF71" s="57">
        <f t="shared" si="57"/>
        <v>780578436</v>
      </c>
      <c r="AG71" s="57">
        <f t="shared" si="57"/>
        <v>94247152</v>
      </c>
      <c r="AH71" s="57">
        <f t="shared" si="57"/>
        <v>0</v>
      </c>
      <c r="AI71" s="57">
        <f t="shared" si="57"/>
        <v>0</v>
      </c>
      <c r="AJ71" s="57">
        <f t="shared" si="57"/>
        <v>0</v>
      </c>
      <c r="AK71" s="57">
        <f t="shared" si="57"/>
        <v>1084799532</v>
      </c>
      <c r="AL71" s="57">
        <f t="shared" si="57"/>
        <v>1612800</v>
      </c>
      <c r="AM71" s="57">
        <f t="shared" si="57"/>
        <v>0</v>
      </c>
      <c r="AN71" s="57">
        <f t="shared" si="57"/>
        <v>1612800</v>
      </c>
      <c r="AO71" s="57">
        <f t="shared" si="57"/>
        <v>273722150</v>
      </c>
      <c r="AP71" s="57">
        <f t="shared" si="57"/>
        <v>0</v>
      </c>
      <c r="AQ71" s="57">
        <f t="shared" si="57"/>
        <v>4312800</v>
      </c>
      <c r="AR71" s="57">
        <f t="shared" si="57"/>
        <v>0</v>
      </c>
      <c r="AS71" s="57">
        <f t="shared" si="57"/>
        <v>1436319573</v>
      </c>
      <c r="AT71" s="57">
        <f t="shared" si="57"/>
        <v>485621915</v>
      </c>
      <c r="AU71" s="57">
        <f t="shared" si="57"/>
        <v>0</v>
      </c>
      <c r="AV71" s="57">
        <f t="shared" si="57"/>
        <v>104136851</v>
      </c>
      <c r="AW71" s="57">
        <f t="shared" si="57"/>
        <v>0</v>
      </c>
      <c r="AX71" s="57">
        <f t="shared" si="57"/>
        <v>229575438</v>
      </c>
      <c r="AY71" s="57">
        <f t="shared" si="57"/>
        <v>148105684</v>
      </c>
      <c r="AZ71" s="40">
        <f t="shared" si="11"/>
        <v>0.45536752012459225</v>
      </c>
      <c r="BA71" s="57">
        <f>SUM(BA36:BA70)</f>
        <v>3883390384</v>
      </c>
      <c r="BB71" s="57">
        <f t="shared" ref="BB71:BV71" si="58">SUM(BB36:BB70)</f>
        <v>0</v>
      </c>
      <c r="BC71" s="57">
        <f t="shared" si="58"/>
        <v>56716672</v>
      </c>
      <c r="BD71" s="57">
        <f t="shared" si="58"/>
        <v>25996694</v>
      </c>
      <c r="BE71" s="57">
        <f t="shared" si="58"/>
        <v>0</v>
      </c>
      <c r="BF71" s="57">
        <f t="shared" si="58"/>
        <v>0</v>
      </c>
      <c r="BG71" s="57">
        <f t="shared" si="58"/>
        <v>0</v>
      </c>
      <c r="BH71" s="57">
        <f t="shared" si="58"/>
        <v>263610380</v>
      </c>
      <c r="BI71" s="57">
        <f t="shared" si="58"/>
        <v>16387200</v>
      </c>
      <c r="BJ71" s="57">
        <f t="shared" si="58"/>
        <v>0</v>
      </c>
      <c r="BK71" s="57">
        <f t="shared" si="58"/>
        <v>23387200</v>
      </c>
      <c r="BL71" s="57">
        <f t="shared" si="58"/>
        <v>206277850</v>
      </c>
      <c r="BM71" s="57">
        <f t="shared" si="58"/>
        <v>0</v>
      </c>
      <c r="BN71" s="57">
        <f t="shared" si="58"/>
        <v>50687200</v>
      </c>
      <c r="BO71" s="57">
        <f t="shared" si="58"/>
        <v>0</v>
      </c>
      <c r="BP71" s="57">
        <f t="shared" si="58"/>
        <v>2682906352</v>
      </c>
      <c r="BQ71" s="57">
        <f t="shared" si="58"/>
        <v>213756321</v>
      </c>
      <c r="BR71" s="57">
        <f t="shared" si="58"/>
        <v>0</v>
      </c>
      <c r="BS71" s="57">
        <f t="shared" si="58"/>
        <v>186350165</v>
      </c>
      <c r="BT71" s="57">
        <f t="shared" si="58"/>
        <v>0</v>
      </c>
      <c r="BU71" s="57">
        <f t="shared" si="58"/>
        <v>32813650</v>
      </c>
      <c r="BV71" s="57">
        <f t="shared" si="58"/>
        <v>124500700</v>
      </c>
      <c r="BW71" s="40">
        <f t="shared" si="53"/>
        <v>0.33915775361308403</v>
      </c>
      <c r="BX71" s="57">
        <f>SUM(BX36:BX70)</f>
        <v>2892349368</v>
      </c>
      <c r="BY71" s="57">
        <f t="shared" ref="BY71:DP71" si="59">SUM(BY36:BY70)</f>
        <v>0</v>
      </c>
      <c r="BZ71" s="57">
        <f t="shared" si="59"/>
        <v>581421628</v>
      </c>
      <c r="CA71" s="57">
        <f t="shared" si="59"/>
        <v>58864518</v>
      </c>
      <c r="CB71" s="57">
        <f t="shared" si="59"/>
        <v>0</v>
      </c>
      <c r="CC71" s="57">
        <f t="shared" si="59"/>
        <v>0</v>
      </c>
      <c r="CD71" s="57">
        <f t="shared" si="59"/>
        <v>0</v>
      </c>
      <c r="CE71" s="57">
        <f t="shared" si="59"/>
        <v>342956480</v>
      </c>
      <c r="CF71" s="57">
        <f t="shared" si="59"/>
        <v>1612800</v>
      </c>
      <c r="CG71" s="57">
        <f t="shared" si="59"/>
        <v>0</v>
      </c>
      <c r="CH71" s="57">
        <f t="shared" si="59"/>
        <v>1612800</v>
      </c>
      <c r="CI71" s="57">
        <f t="shared" si="59"/>
        <v>252283623</v>
      </c>
      <c r="CJ71" s="57">
        <f t="shared" si="59"/>
        <v>0</v>
      </c>
      <c r="CK71" s="57">
        <f t="shared" si="59"/>
        <v>4312800</v>
      </c>
      <c r="CL71" s="57">
        <f t="shared" si="59"/>
        <v>0</v>
      </c>
      <c r="CM71" s="57">
        <f t="shared" si="59"/>
        <v>832020025</v>
      </c>
      <c r="CN71" s="57">
        <f t="shared" si="59"/>
        <v>473927970</v>
      </c>
      <c r="CO71" s="57">
        <f t="shared" si="59"/>
        <v>0</v>
      </c>
      <c r="CP71" s="57">
        <f t="shared" si="59"/>
        <v>81830185</v>
      </c>
      <c r="CQ71" s="57">
        <f t="shared" si="59"/>
        <v>0</v>
      </c>
      <c r="CR71" s="57">
        <f t="shared" si="59"/>
        <v>124850855</v>
      </c>
      <c r="CS71" s="57">
        <f t="shared" si="59"/>
        <v>136655684</v>
      </c>
      <c r="CT71" s="58">
        <f t="shared" si="6"/>
        <v>0.66084224638691591</v>
      </c>
      <c r="CU71" s="57">
        <f t="shared" si="59"/>
        <v>5635686147</v>
      </c>
      <c r="CV71" s="57">
        <f t="shared" si="59"/>
        <v>0</v>
      </c>
      <c r="CW71" s="57">
        <f t="shared" si="59"/>
        <v>255873480</v>
      </c>
      <c r="CX71" s="57">
        <f t="shared" si="59"/>
        <v>61379328</v>
      </c>
      <c r="CY71" s="57">
        <f t="shared" si="59"/>
        <v>0</v>
      </c>
      <c r="CZ71" s="57">
        <f t="shared" si="59"/>
        <v>0</v>
      </c>
      <c r="DA71" s="57">
        <f t="shared" si="59"/>
        <v>0</v>
      </c>
      <c r="DB71" s="57">
        <f t="shared" si="59"/>
        <v>1005453432</v>
      </c>
      <c r="DC71" s="57">
        <f t="shared" si="59"/>
        <v>16387200</v>
      </c>
      <c r="DD71" s="57">
        <f t="shared" si="59"/>
        <v>0</v>
      </c>
      <c r="DE71" s="57">
        <f t="shared" si="59"/>
        <v>23387200</v>
      </c>
      <c r="DF71" s="57">
        <f t="shared" si="59"/>
        <v>227716377</v>
      </c>
      <c r="DG71" s="57">
        <f t="shared" si="59"/>
        <v>0</v>
      </c>
      <c r="DH71" s="57">
        <f t="shared" si="59"/>
        <v>50687200</v>
      </c>
      <c r="DI71" s="57">
        <f t="shared" si="59"/>
        <v>0</v>
      </c>
      <c r="DJ71" s="57">
        <f t="shared" si="59"/>
        <v>3287205900</v>
      </c>
      <c r="DK71" s="57">
        <f t="shared" si="59"/>
        <v>225450266</v>
      </c>
      <c r="DL71" s="57">
        <f t="shared" si="59"/>
        <v>0</v>
      </c>
      <c r="DM71" s="57">
        <f t="shared" si="59"/>
        <v>208656831</v>
      </c>
      <c r="DN71" s="57">
        <f t="shared" si="59"/>
        <v>0</v>
      </c>
      <c r="DO71" s="57">
        <f t="shared" si="59"/>
        <v>137538233</v>
      </c>
      <c r="DP71" s="57">
        <f t="shared" si="59"/>
        <v>135950700</v>
      </c>
      <c r="DR71" s="25">
        <f t="shared" si="55"/>
        <v>8528035515</v>
      </c>
      <c r="DS71" s="25">
        <f t="shared" si="36"/>
        <v>8528035515</v>
      </c>
      <c r="DT71" s="25">
        <f t="shared" si="10"/>
        <v>8528035515</v>
      </c>
    </row>
    <row r="72" spans="1:126" ht="76.5" customHeight="1" thickTop="1" x14ac:dyDescent="0.25">
      <c r="A72" s="242" t="s">
        <v>215</v>
      </c>
      <c r="B72" s="238" t="s">
        <v>216</v>
      </c>
      <c r="C72" s="59" t="s">
        <v>217</v>
      </c>
      <c r="D72" s="60" t="s">
        <v>218</v>
      </c>
      <c r="E72" s="61">
        <v>520</v>
      </c>
      <c r="F72" s="62" t="s">
        <v>219</v>
      </c>
      <c r="G72" s="45">
        <f t="shared" ref="G72:G90" si="60">SUM(H72:AB72)</f>
        <v>227507728</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81158808+1125612+9000000+1642555+1037466+3543287</f>
        <v>97507728</v>
      </c>
      <c r="AC72" s="44">
        <f t="shared" si="52"/>
        <v>0.78209607455620145</v>
      </c>
      <c r="AD72" s="45">
        <f>SUM(AE72:AY72)</f>
        <v>177932901</v>
      </c>
      <c r="AE72" s="45"/>
      <c r="AF72" s="45">
        <f>+'[3]OCTUBRE 2018'!$K$3089</f>
        <v>110156875</v>
      </c>
      <c r="AG72" s="45"/>
      <c r="AH72" s="45"/>
      <c r="AI72" s="45"/>
      <c r="AJ72" s="45"/>
      <c r="AK72" s="45"/>
      <c r="AL72" s="45"/>
      <c r="AM72" s="45"/>
      <c r="AN72" s="45"/>
      <c r="AO72" s="45"/>
      <c r="AP72" s="45"/>
      <c r="AQ72" s="45"/>
      <c r="AR72" s="45"/>
      <c r="AS72" s="45"/>
      <c r="AT72" s="45"/>
      <c r="AU72" s="45"/>
      <c r="AV72" s="45"/>
      <c r="AW72" s="45"/>
      <c r="AX72" s="45"/>
      <c r="AY72" s="45">
        <f>+'[3]OCTUBRE 2018'!$AF$3089</f>
        <v>67776026</v>
      </c>
      <c r="AZ72" s="44">
        <f t="shared" si="11"/>
        <v>0.21790392544379855</v>
      </c>
      <c r="BA72" s="20">
        <f t="shared" ref="BA72:BA103" si="61">SUM(BB72:BV72)</f>
        <v>49574827</v>
      </c>
      <c r="BB72" s="20">
        <f t="shared" ref="BB72:BK90" si="62">H72-AE72</f>
        <v>0</v>
      </c>
      <c r="BC72" s="20">
        <f t="shared" si="62"/>
        <v>19843125</v>
      </c>
      <c r="BD72" s="20">
        <f t="shared" si="50"/>
        <v>0</v>
      </c>
      <c r="BE72" s="20">
        <f t="shared" si="50"/>
        <v>0</v>
      </c>
      <c r="BF72" s="20">
        <f t="shared" si="50"/>
        <v>0</v>
      </c>
      <c r="BG72" s="20">
        <f t="shared" si="50"/>
        <v>0</v>
      </c>
      <c r="BH72" s="20">
        <f t="shared" si="50"/>
        <v>0</v>
      </c>
      <c r="BI72" s="20">
        <f t="shared" si="50"/>
        <v>0</v>
      </c>
      <c r="BJ72" s="20">
        <f t="shared" si="50"/>
        <v>0</v>
      </c>
      <c r="BK72" s="20">
        <f t="shared" si="50"/>
        <v>0</v>
      </c>
      <c r="BL72" s="20">
        <f t="shared" si="50"/>
        <v>0</v>
      </c>
      <c r="BM72" s="20">
        <f t="shared" si="50"/>
        <v>0</v>
      </c>
      <c r="BN72" s="20">
        <f t="shared" si="50"/>
        <v>0</v>
      </c>
      <c r="BO72" s="20">
        <f t="shared" si="50"/>
        <v>0</v>
      </c>
      <c r="BP72" s="20">
        <f t="shared" si="50"/>
        <v>0</v>
      </c>
      <c r="BQ72" s="20">
        <f t="shared" si="50"/>
        <v>0</v>
      </c>
      <c r="BR72" s="20">
        <f t="shared" ref="BR72:BV90" si="63">X72-AU72</f>
        <v>0</v>
      </c>
      <c r="BS72" s="20">
        <f t="shared" si="63"/>
        <v>0</v>
      </c>
      <c r="BT72" s="20">
        <f t="shared" si="63"/>
        <v>0</v>
      </c>
      <c r="BU72" s="20">
        <f t="shared" si="63"/>
        <v>0</v>
      </c>
      <c r="BV72" s="20">
        <f t="shared" si="63"/>
        <v>29731702</v>
      </c>
      <c r="BW72" s="44">
        <f t="shared" si="53"/>
        <v>0.76009981076335131</v>
      </c>
      <c r="BX72" s="20">
        <f t="shared" ref="BX72:BX90" si="64">SUM(BY72:CS72)</f>
        <v>172928581</v>
      </c>
      <c r="BY72" s="20"/>
      <c r="BZ72" s="20">
        <f>+'[3]OCTUBRE 2018'!$H$3090+'[3]OCTUBRE 2018'!$H$3100+'[3]OCTUBRE 2018'!$H$3113+'[3]OCTUBRE 2018'!$H$3123+'[3]OCTUBRE 2018'!$H$3124+'[3]OCTUBRE 2018'!$H$3127+'[3]OCTUBRE 2018'!$H$3129+'[3]OCTUBRE 2018'!$H$3130+'[3]OCTUBRE 2018'!$H$3131+'[3]OCTUBRE 2018'!$H$3132+'[3]OCTUBRE 2018'!$H$3133+'[3]OCTUBRE 2018'!$H$3134+'[3]OCTUBRE 2018'!$H$3136+'[3]OCTUBRE 2018'!$H$3137+'[3]OCTUBRE 2018'!$H$3138+'[3]OCTUBRE 2018'!$H$3139+'[3]OCTUBRE 2018'!$H$3140+'[3]OCTUBRE 2018'!$H$3141+'[3]OCTUBRE 2018'!$H$3145+'[3]OCTUBRE 2018'!$H$3146+'[3]OCTUBRE 2018'!$H$3148+'[3]OCTUBRE 2018'!$H$3149+'[3]OCTUBRE 2018'!$H$3153+'[3]OCTUBRE 2018'!$H$3154+'[3]OCTUBRE 2018'!$H$3155+'[3]OCTUBRE 2018'!$H$3156+'[3]OCTUBRE 2018'!$H$3158+'[3]OCTUBRE 2018'!$H$3162+'[3]OCTUBRE 2018'!$H$3173+'[3]OCTUBRE 2018'!$H$3182+'[3]OCTUBRE 2018'!$H$3187+'[3]OCTUBRE 2018'!$H$3189+'[3]OCTUBRE 2018'!$H$3190+'[3]OCTUBRE 2018'!$H$3191</f>
        <v>110156875</v>
      </c>
      <c r="CA72" s="20"/>
      <c r="CB72" s="20"/>
      <c r="CC72" s="20"/>
      <c r="CD72" s="20"/>
      <c r="CE72" s="20"/>
      <c r="CF72" s="20"/>
      <c r="CG72" s="20"/>
      <c r="CH72" s="20"/>
      <c r="CI72" s="20"/>
      <c r="CJ72" s="20"/>
      <c r="CK72" s="20"/>
      <c r="CL72" s="20"/>
      <c r="CM72" s="20"/>
      <c r="CN72" s="20"/>
      <c r="CO72" s="20"/>
      <c r="CP72" s="20"/>
      <c r="CQ72" s="20"/>
      <c r="CR72" s="20"/>
      <c r="CS72" s="20">
        <f>+'[3]OCTUBRE 2018'!$H$3087-BZ72</f>
        <v>62771706</v>
      </c>
      <c r="CT72" s="21">
        <f t="shared" ref="CT72:CT124" si="65">1-BW72</f>
        <v>0.23990018923664869</v>
      </c>
      <c r="CU72" s="20">
        <f t="shared" si="45"/>
        <v>54579147</v>
      </c>
      <c r="CV72" s="20">
        <f t="shared" ref="CV72:CW90" si="66">H72-BY72</f>
        <v>0</v>
      </c>
      <c r="CW72" s="20">
        <f t="shared" si="66"/>
        <v>19843125</v>
      </c>
      <c r="CX72" s="20"/>
      <c r="CY72" s="20">
        <f t="shared" ref="CY72:DN87" si="67">K72-CB72</f>
        <v>0</v>
      </c>
      <c r="CZ72" s="20">
        <f t="shared" si="67"/>
        <v>0</v>
      </c>
      <c r="DA72" s="20">
        <f t="shared" si="67"/>
        <v>0</v>
      </c>
      <c r="DB72" s="20">
        <f t="shared" si="67"/>
        <v>0</v>
      </c>
      <c r="DC72" s="20">
        <f t="shared" si="67"/>
        <v>0</v>
      </c>
      <c r="DD72" s="20">
        <f t="shared" si="67"/>
        <v>0</v>
      </c>
      <c r="DE72" s="20">
        <f t="shared" si="67"/>
        <v>0</v>
      </c>
      <c r="DF72" s="20">
        <f t="shared" si="67"/>
        <v>0</v>
      </c>
      <c r="DG72" s="20">
        <f t="shared" si="67"/>
        <v>0</v>
      </c>
      <c r="DH72" s="20">
        <f t="shared" si="67"/>
        <v>0</v>
      </c>
      <c r="DI72" s="20">
        <f t="shared" si="67"/>
        <v>0</v>
      </c>
      <c r="DJ72" s="20">
        <f t="shared" si="67"/>
        <v>0</v>
      </c>
      <c r="DK72" s="20">
        <f t="shared" si="67"/>
        <v>0</v>
      </c>
      <c r="DL72" s="20">
        <f t="shared" si="67"/>
        <v>0</v>
      </c>
      <c r="DM72" s="20">
        <f t="shared" si="67"/>
        <v>0</v>
      </c>
      <c r="DN72" s="20">
        <f t="shared" si="67"/>
        <v>0</v>
      </c>
      <c r="DO72" s="20">
        <f t="shared" ref="DO72:DP90" si="68">AA72-CR72</f>
        <v>0</v>
      </c>
      <c r="DP72" s="20">
        <f t="shared" si="68"/>
        <v>34736022</v>
      </c>
      <c r="DR72" s="25">
        <f t="shared" si="55"/>
        <v>227507728</v>
      </c>
      <c r="DS72" s="25">
        <f t="shared" si="36"/>
        <v>227507728</v>
      </c>
      <c r="DT72" s="25">
        <f t="shared" si="10"/>
        <v>227507728</v>
      </c>
      <c r="DV72" s="25">
        <v>93964441</v>
      </c>
    </row>
    <row r="73" spans="1:126" ht="90.75" customHeight="1" x14ac:dyDescent="0.25">
      <c r="A73" s="243"/>
      <c r="B73" s="238"/>
      <c r="C73" s="28" t="s">
        <v>220</v>
      </c>
      <c r="D73" s="27" t="s">
        <v>221</v>
      </c>
      <c r="E73" s="18">
        <v>520</v>
      </c>
      <c r="F73" s="19" t="s">
        <v>127</v>
      </c>
      <c r="G73" s="20">
        <f t="shared" si="60"/>
        <v>0</v>
      </c>
      <c r="H73" s="20"/>
      <c r="I73" s="20">
        <f>40000000-40000000</f>
        <v>0</v>
      </c>
      <c r="J73" s="20"/>
      <c r="K73" s="20"/>
      <c r="L73" s="20"/>
      <c r="M73" s="20"/>
      <c r="N73" s="20"/>
      <c r="O73" s="20"/>
      <c r="P73" s="20"/>
      <c r="Q73" s="20"/>
      <c r="R73" s="20"/>
      <c r="S73" s="20"/>
      <c r="T73" s="20"/>
      <c r="U73" s="20"/>
      <c r="V73" s="20"/>
      <c r="W73" s="20"/>
      <c r="X73" s="20"/>
      <c r="Y73" s="20"/>
      <c r="Z73" s="20"/>
      <c r="AA73" s="20"/>
      <c r="AB73" s="20"/>
      <c r="AC73" s="21" t="e">
        <f t="shared" si="52"/>
        <v>#DIV/0!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t="e">
        <f t="shared" si="11"/>
        <v>#DIV/0!</v>
      </c>
      <c r="BA73" s="20">
        <f t="shared" si="61"/>
        <v>0</v>
      </c>
      <c r="BB73" s="20">
        <f t="shared" si="62"/>
        <v>0</v>
      </c>
      <c r="BC73" s="20">
        <f t="shared" si="62"/>
        <v>0</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si="63"/>
        <v>0</v>
      </c>
      <c r="BS73" s="20">
        <f t="shared" si="63"/>
        <v>0</v>
      </c>
      <c r="BT73" s="20">
        <f t="shared" si="63"/>
        <v>0</v>
      </c>
      <c r="BU73" s="20">
        <f t="shared" si="63"/>
        <v>0</v>
      </c>
      <c r="BV73" s="20">
        <f t="shared" si="63"/>
        <v>0</v>
      </c>
      <c r="BW73" s="21" t="e">
        <f t="shared" si="53"/>
        <v>#DIV/0!</v>
      </c>
      <c r="BX73" s="20">
        <f t="shared" si="64"/>
        <v>0</v>
      </c>
      <c r="BY73" s="20"/>
      <c r="BZ73" s="20"/>
      <c r="CA73" s="20"/>
      <c r="CB73" s="20"/>
      <c r="CC73" s="20"/>
      <c r="CD73" s="20"/>
      <c r="CE73" s="20"/>
      <c r="CF73" s="20"/>
      <c r="CG73" s="20"/>
      <c r="CH73" s="20"/>
      <c r="CI73" s="20"/>
      <c r="CJ73" s="20"/>
      <c r="CK73" s="20"/>
      <c r="CL73" s="20"/>
      <c r="CM73" s="20"/>
      <c r="CN73" s="20"/>
      <c r="CO73" s="20"/>
      <c r="CP73" s="20"/>
      <c r="CQ73" s="20"/>
      <c r="CR73" s="20"/>
      <c r="CS73" s="20"/>
      <c r="CT73" s="21" t="e">
        <f t="shared" si="65"/>
        <v>#DIV/0!</v>
      </c>
      <c r="CU73" s="20">
        <f t="shared" si="45"/>
        <v>0</v>
      </c>
      <c r="CV73" s="20">
        <f t="shared" si="66"/>
        <v>0</v>
      </c>
      <c r="CW73" s="20">
        <f t="shared" si="66"/>
        <v>0</v>
      </c>
      <c r="CX73" s="20"/>
      <c r="CY73" s="20">
        <f t="shared" si="67"/>
        <v>0</v>
      </c>
      <c r="CZ73" s="20">
        <f t="shared" si="67"/>
        <v>0</v>
      </c>
      <c r="DA73" s="20">
        <f t="shared" si="67"/>
        <v>0</v>
      </c>
      <c r="DB73" s="20">
        <f t="shared" si="67"/>
        <v>0</v>
      </c>
      <c r="DC73" s="20">
        <f t="shared" si="67"/>
        <v>0</v>
      </c>
      <c r="DD73" s="20">
        <f t="shared" si="67"/>
        <v>0</v>
      </c>
      <c r="DE73" s="20">
        <f t="shared" si="67"/>
        <v>0</v>
      </c>
      <c r="DF73" s="20">
        <f t="shared" si="67"/>
        <v>0</v>
      </c>
      <c r="DG73" s="20">
        <f t="shared" si="67"/>
        <v>0</v>
      </c>
      <c r="DH73" s="20">
        <f t="shared" si="67"/>
        <v>0</v>
      </c>
      <c r="DI73" s="20">
        <f t="shared" si="67"/>
        <v>0</v>
      </c>
      <c r="DJ73" s="20">
        <f t="shared" si="67"/>
        <v>0</v>
      </c>
      <c r="DK73" s="20">
        <f t="shared" si="67"/>
        <v>0</v>
      </c>
      <c r="DL73" s="20">
        <f t="shared" si="67"/>
        <v>0</v>
      </c>
      <c r="DM73" s="20">
        <f t="shared" si="67"/>
        <v>0</v>
      </c>
      <c r="DN73" s="20">
        <f t="shared" si="67"/>
        <v>0</v>
      </c>
      <c r="DO73" s="20">
        <f t="shared" si="68"/>
        <v>0</v>
      </c>
      <c r="DP73" s="20">
        <f t="shared" si="68"/>
        <v>0</v>
      </c>
      <c r="DR73" s="25">
        <f t="shared" si="55"/>
        <v>0</v>
      </c>
      <c r="DS73" s="25">
        <f t="shared" si="36"/>
        <v>0</v>
      </c>
      <c r="DT73" s="25">
        <f t="shared" ref="DT73:DT124" si="69">+BX73+CU73</f>
        <v>0</v>
      </c>
    </row>
    <row r="74" spans="1:126" ht="47.25" customHeight="1" x14ac:dyDescent="0.25">
      <c r="A74" s="243"/>
      <c r="B74" s="244"/>
      <c r="C74" s="28" t="s">
        <v>222</v>
      </c>
      <c r="D74" s="17" t="s">
        <v>223</v>
      </c>
      <c r="E74" s="18">
        <v>520</v>
      </c>
      <c r="F74" s="19" t="s">
        <v>224</v>
      </c>
      <c r="G74" s="20">
        <f t="shared" si="60"/>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52"/>
        <v>0.61024538461538458</v>
      </c>
      <c r="AD74" s="20">
        <f t="shared" ref="AD74:AD90" si="70">SUM(AE74:AY74)</f>
        <v>7933190</v>
      </c>
      <c r="AE74" s="20"/>
      <c r="AF74" s="20"/>
      <c r="AG74" s="20"/>
      <c r="AH74" s="20"/>
      <c r="AI74" s="20"/>
      <c r="AJ74" s="20"/>
      <c r="AK74" s="20"/>
      <c r="AL74" s="20"/>
      <c r="AM74" s="20"/>
      <c r="AN74" s="20"/>
      <c r="AO74" s="20"/>
      <c r="AP74" s="20"/>
      <c r="AQ74" s="20"/>
      <c r="AR74" s="20"/>
      <c r="AS74" s="20"/>
      <c r="AT74" s="20"/>
      <c r="AU74" s="20"/>
      <c r="AV74" s="20"/>
      <c r="AW74" s="20"/>
      <c r="AX74" s="20"/>
      <c r="AY74" s="20">
        <f>+'[3]OCTUBRE 2018'!$AF$3204</f>
        <v>7933190</v>
      </c>
      <c r="AZ74" s="21">
        <f t="shared" si="11"/>
        <v>0.38975461538461542</v>
      </c>
      <c r="BA74" s="20">
        <f t="shared" si="61"/>
        <v>5066810</v>
      </c>
      <c r="BB74" s="20">
        <f t="shared" si="62"/>
        <v>0</v>
      </c>
      <c r="BC74" s="20">
        <f t="shared" si="62"/>
        <v>0</v>
      </c>
      <c r="BD74" s="20">
        <f t="shared" si="62"/>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63"/>
        <v>0</v>
      </c>
      <c r="BS74" s="20">
        <f t="shared" si="63"/>
        <v>0</v>
      </c>
      <c r="BT74" s="20">
        <f t="shared" si="63"/>
        <v>0</v>
      </c>
      <c r="BU74" s="20">
        <f t="shared" si="63"/>
        <v>0</v>
      </c>
      <c r="BV74" s="20">
        <f t="shared" si="63"/>
        <v>5066810</v>
      </c>
      <c r="BW74" s="21">
        <f t="shared" si="53"/>
        <v>0.61024538461538458</v>
      </c>
      <c r="BX74" s="20">
        <f t="shared" si="64"/>
        <v>7933190</v>
      </c>
      <c r="BY74" s="20"/>
      <c r="BZ74" s="20"/>
      <c r="CA74" s="20"/>
      <c r="CB74" s="20"/>
      <c r="CC74" s="20"/>
      <c r="CD74" s="20"/>
      <c r="CE74" s="20"/>
      <c r="CF74" s="20"/>
      <c r="CG74" s="20"/>
      <c r="CH74" s="20"/>
      <c r="CI74" s="20"/>
      <c r="CJ74" s="20"/>
      <c r="CK74" s="20"/>
      <c r="CL74" s="20"/>
      <c r="CM74" s="20"/>
      <c r="CN74" s="20"/>
      <c r="CO74" s="20"/>
      <c r="CP74" s="20"/>
      <c r="CQ74" s="20"/>
      <c r="CR74" s="20"/>
      <c r="CS74" s="20">
        <f>+'[3]OCTUBRE 2018'!$H$3202</f>
        <v>7933190</v>
      </c>
      <c r="CT74" s="21">
        <f t="shared" si="65"/>
        <v>0.38975461538461542</v>
      </c>
      <c r="CU74" s="20">
        <f t="shared" si="45"/>
        <v>5066810</v>
      </c>
      <c r="CV74" s="20">
        <f t="shared" si="66"/>
        <v>0</v>
      </c>
      <c r="CW74" s="20">
        <f t="shared" si="66"/>
        <v>0</v>
      </c>
      <c r="CX74" s="20"/>
      <c r="CY74" s="20">
        <f t="shared" si="67"/>
        <v>0</v>
      </c>
      <c r="CZ74" s="20">
        <f t="shared" si="67"/>
        <v>0</v>
      </c>
      <c r="DA74" s="20">
        <f t="shared" si="67"/>
        <v>0</v>
      </c>
      <c r="DB74" s="20">
        <f t="shared" si="67"/>
        <v>0</v>
      </c>
      <c r="DC74" s="20">
        <f t="shared" si="67"/>
        <v>0</v>
      </c>
      <c r="DD74" s="20">
        <f t="shared" si="67"/>
        <v>0</v>
      </c>
      <c r="DE74" s="20">
        <f t="shared" si="67"/>
        <v>0</v>
      </c>
      <c r="DF74" s="20">
        <f t="shared" si="67"/>
        <v>0</v>
      </c>
      <c r="DG74" s="20">
        <f t="shared" si="67"/>
        <v>0</v>
      </c>
      <c r="DH74" s="20">
        <f t="shared" si="67"/>
        <v>0</v>
      </c>
      <c r="DI74" s="20">
        <f t="shared" si="67"/>
        <v>0</v>
      </c>
      <c r="DJ74" s="20">
        <f t="shared" si="67"/>
        <v>0</v>
      </c>
      <c r="DK74" s="20">
        <f t="shared" si="67"/>
        <v>0</v>
      </c>
      <c r="DL74" s="20">
        <f t="shared" si="67"/>
        <v>0</v>
      </c>
      <c r="DM74" s="20">
        <f t="shared" si="67"/>
        <v>0</v>
      </c>
      <c r="DN74" s="20">
        <f t="shared" si="67"/>
        <v>0</v>
      </c>
      <c r="DO74" s="20">
        <f t="shared" si="68"/>
        <v>0</v>
      </c>
      <c r="DP74" s="20">
        <f t="shared" si="68"/>
        <v>5066810</v>
      </c>
      <c r="DR74" s="25">
        <f t="shared" si="55"/>
        <v>13000000</v>
      </c>
      <c r="DS74" s="25">
        <f t="shared" si="36"/>
        <v>13000000</v>
      </c>
      <c r="DT74" s="25">
        <f t="shared" si="69"/>
        <v>13000000</v>
      </c>
    </row>
    <row r="75" spans="1:126" ht="30" customHeight="1" x14ac:dyDescent="0.25">
      <c r="A75" s="243"/>
      <c r="B75" s="52" t="s">
        <v>225</v>
      </c>
      <c r="C75" s="28" t="s">
        <v>226</v>
      </c>
      <c r="D75" s="17" t="s">
        <v>227</v>
      </c>
      <c r="E75" s="18">
        <v>520</v>
      </c>
      <c r="F75" s="19" t="s">
        <v>127</v>
      </c>
      <c r="G75" s="20">
        <f t="shared" si="60"/>
        <v>50000000</v>
      </c>
      <c r="H75" s="20"/>
      <c r="I75" s="20">
        <v>10000000</v>
      </c>
      <c r="J75" s="20"/>
      <c r="K75" s="20"/>
      <c r="L75" s="20"/>
      <c r="M75" s="20"/>
      <c r="N75" s="20"/>
      <c r="O75" s="20"/>
      <c r="P75" s="20"/>
      <c r="Q75" s="20"/>
      <c r="R75" s="20"/>
      <c r="S75" s="20"/>
      <c r="T75" s="20"/>
      <c r="U75" s="20"/>
      <c r="V75" s="20"/>
      <c r="W75" s="20">
        <v>30000000</v>
      </c>
      <c r="X75" s="20"/>
      <c r="Y75" s="20">
        <v>10000000</v>
      </c>
      <c r="Z75" s="20"/>
      <c r="AA75" s="20"/>
      <c r="AB75" s="20"/>
      <c r="AC75" s="21">
        <f t="shared" si="52"/>
        <v>0.59805189999999997</v>
      </c>
      <c r="AD75" s="20">
        <f t="shared" si="70"/>
        <v>29902595</v>
      </c>
      <c r="AE75" s="20"/>
      <c r="AF75" s="20"/>
      <c r="AG75" s="20"/>
      <c r="AH75" s="20"/>
      <c r="AI75" s="20"/>
      <c r="AJ75" s="20"/>
      <c r="AK75" s="20"/>
      <c r="AL75" s="20"/>
      <c r="AM75" s="20"/>
      <c r="AN75" s="20"/>
      <c r="AO75" s="20"/>
      <c r="AP75" s="20"/>
      <c r="AQ75" s="20"/>
      <c r="AR75" s="20"/>
      <c r="AS75" s="20"/>
      <c r="AT75" s="20">
        <f>+'[4]JULIO 2018'!$Y$2290</f>
        <v>29902595</v>
      </c>
      <c r="AU75" s="20"/>
      <c r="AV75" s="20"/>
      <c r="AW75" s="20"/>
      <c r="AX75" s="20"/>
      <c r="AY75" s="20"/>
      <c r="AZ75" s="21">
        <f t="shared" si="11"/>
        <v>0.40194810000000003</v>
      </c>
      <c r="BA75" s="20">
        <f t="shared" si="61"/>
        <v>20097405</v>
      </c>
      <c r="BB75" s="20">
        <f t="shared" si="62"/>
        <v>0</v>
      </c>
      <c r="BC75" s="20">
        <f t="shared" si="62"/>
        <v>10000000</v>
      </c>
      <c r="BD75" s="20">
        <f t="shared" si="62"/>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97405</v>
      </c>
      <c r="BR75" s="20">
        <f t="shared" si="63"/>
        <v>0</v>
      </c>
      <c r="BS75" s="20">
        <f t="shared" si="63"/>
        <v>10000000</v>
      </c>
      <c r="BT75" s="20">
        <f t="shared" si="63"/>
        <v>0</v>
      </c>
      <c r="BU75" s="20">
        <f t="shared" si="63"/>
        <v>0</v>
      </c>
      <c r="BV75" s="20">
        <f t="shared" si="63"/>
        <v>0</v>
      </c>
      <c r="BW75" s="21">
        <f t="shared" si="53"/>
        <v>0.59805189999999997</v>
      </c>
      <c r="BX75" s="20">
        <f t="shared" si="64"/>
        <v>29902595</v>
      </c>
      <c r="BY75" s="20"/>
      <c r="BZ75" s="20"/>
      <c r="CA75" s="20"/>
      <c r="CB75" s="20"/>
      <c r="CC75" s="20"/>
      <c r="CD75" s="20"/>
      <c r="CE75" s="20"/>
      <c r="CF75" s="20"/>
      <c r="CG75" s="20"/>
      <c r="CH75" s="20"/>
      <c r="CI75" s="20"/>
      <c r="CJ75" s="20"/>
      <c r="CK75" s="20"/>
      <c r="CL75" s="20"/>
      <c r="CM75" s="20"/>
      <c r="CN75" s="20">
        <f>+'[2]AGOSTO 2018'!$H$2630</f>
        <v>29902595</v>
      </c>
      <c r="CO75" s="20"/>
      <c r="CP75" s="20"/>
      <c r="CQ75" s="20"/>
      <c r="CR75" s="20"/>
      <c r="CS75" s="20"/>
      <c r="CT75" s="21">
        <f t="shared" si="65"/>
        <v>0.40194810000000003</v>
      </c>
      <c r="CU75" s="20">
        <f t="shared" si="45"/>
        <v>20097405</v>
      </c>
      <c r="CV75" s="20">
        <f t="shared" si="66"/>
        <v>0</v>
      </c>
      <c r="CW75" s="20">
        <f t="shared" si="66"/>
        <v>10000000</v>
      </c>
      <c r="CX75" s="20"/>
      <c r="CY75" s="20">
        <f t="shared" si="67"/>
        <v>0</v>
      </c>
      <c r="CZ75" s="20">
        <f t="shared" si="67"/>
        <v>0</v>
      </c>
      <c r="DA75" s="20">
        <f t="shared" si="67"/>
        <v>0</v>
      </c>
      <c r="DB75" s="20">
        <f t="shared" si="67"/>
        <v>0</v>
      </c>
      <c r="DC75" s="20">
        <f t="shared" si="67"/>
        <v>0</v>
      </c>
      <c r="DD75" s="20">
        <f t="shared" si="67"/>
        <v>0</v>
      </c>
      <c r="DE75" s="20">
        <f t="shared" si="67"/>
        <v>0</v>
      </c>
      <c r="DF75" s="20">
        <f t="shared" si="67"/>
        <v>0</v>
      </c>
      <c r="DG75" s="20">
        <f t="shared" si="67"/>
        <v>0</v>
      </c>
      <c r="DH75" s="20">
        <f t="shared" si="67"/>
        <v>0</v>
      </c>
      <c r="DI75" s="20">
        <f t="shared" si="67"/>
        <v>0</v>
      </c>
      <c r="DJ75" s="20">
        <f t="shared" si="67"/>
        <v>0</v>
      </c>
      <c r="DK75" s="20">
        <f t="shared" si="67"/>
        <v>97405</v>
      </c>
      <c r="DL75" s="20">
        <f t="shared" si="67"/>
        <v>0</v>
      </c>
      <c r="DM75" s="20">
        <f t="shared" si="67"/>
        <v>10000000</v>
      </c>
      <c r="DN75" s="20">
        <f t="shared" si="67"/>
        <v>0</v>
      </c>
      <c r="DO75" s="20">
        <f t="shared" si="68"/>
        <v>0</v>
      </c>
      <c r="DP75" s="20">
        <f t="shared" si="68"/>
        <v>0</v>
      </c>
      <c r="DR75" s="25">
        <f t="shared" si="55"/>
        <v>50000000</v>
      </c>
      <c r="DS75" s="25">
        <f t="shared" si="36"/>
        <v>50000000</v>
      </c>
      <c r="DT75" s="25">
        <f t="shared" si="69"/>
        <v>50000000</v>
      </c>
    </row>
    <row r="76" spans="1:126" ht="30" customHeight="1" x14ac:dyDescent="0.25">
      <c r="A76" s="243"/>
      <c r="B76" s="245" t="s">
        <v>228</v>
      </c>
      <c r="C76" s="28" t="s">
        <v>229</v>
      </c>
      <c r="D76" s="17" t="s">
        <v>230</v>
      </c>
      <c r="E76" s="18">
        <v>520</v>
      </c>
      <c r="F76" s="19" t="s">
        <v>127</v>
      </c>
      <c r="G76" s="20">
        <f t="shared" si="60"/>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52"/>
        <v>0.88085485714285716</v>
      </c>
      <c r="AD76" s="20">
        <f t="shared" si="70"/>
        <v>123319680</v>
      </c>
      <c r="AE76" s="20"/>
      <c r="AF76" s="20">
        <f>+'[1]ABRIL 2018'!$K$1657</f>
        <v>10000000</v>
      </c>
      <c r="AG76" s="20"/>
      <c r="AH76" s="20"/>
      <c r="AI76" s="20"/>
      <c r="AJ76" s="20"/>
      <c r="AK76" s="20"/>
      <c r="AL76" s="20"/>
      <c r="AM76" s="20"/>
      <c r="AN76" s="20"/>
      <c r="AO76" s="20"/>
      <c r="AP76" s="20"/>
      <c r="AQ76" s="20"/>
      <c r="AR76" s="20"/>
      <c r="AS76" s="20"/>
      <c r="AT76" s="20"/>
      <c r="AU76" s="20"/>
      <c r="AV76" s="20">
        <f>+'[3]OCTUBRE 2018'!$AA$3279</f>
        <v>113319680</v>
      </c>
      <c r="AW76" s="20"/>
      <c r="AX76" s="20"/>
      <c r="AY76" s="20"/>
      <c r="AZ76" s="21">
        <f t="shared" si="11"/>
        <v>0.11914514285714284</v>
      </c>
      <c r="BA76" s="20">
        <f t="shared" si="61"/>
        <v>16680320</v>
      </c>
      <c r="BB76" s="20">
        <f t="shared" si="62"/>
        <v>0</v>
      </c>
      <c r="BC76" s="20">
        <f t="shared" si="62"/>
        <v>0</v>
      </c>
      <c r="BD76" s="20">
        <f t="shared" si="62"/>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0</v>
      </c>
      <c r="BR76" s="20">
        <f t="shared" si="63"/>
        <v>0</v>
      </c>
      <c r="BS76" s="20">
        <f t="shared" si="63"/>
        <v>16680320</v>
      </c>
      <c r="BT76" s="20">
        <f t="shared" si="63"/>
        <v>0</v>
      </c>
      <c r="BU76" s="20">
        <f t="shared" si="63"/>
        <v>0</v>
      </c>
      <c r="BV76" s="20">
        <f t="shared" si="63"/>
        <v>0</v>
      </c>
      <c r="BW76" s="21">
        <f t="shared" si="53"/>
        <v>0.40078186428571427</v>
      </c>
      <c r="BX76" s="20">
        <f t="shared" si="64"/>
        <v>56109461</v>
      </c>
      <c r="BY76" s="20"/>
      <c r="BZ76" s="20">
        <f>+'[7]MAYO 2018'!$H$1959+'[7]MAYO 2018'!$H$1960</f>
        <v>10000000</v>
      </c>
      <c r="CA76" s="20"/>
      <c r="CB76" s="20"/>
      <c r="CC76" s="20"/>
      <c r="CD76" s="20"/>
      <c r="CE76" s="20"/>
      <c r="CF76" s="20"/>
      <c r="CG76" s="20"/>
      <c r="CH76" s="20"/>
      <c r="CI76" s="20"/>
      <c r="CJ76" s="20"/>
      <c r="CK76" s="20"/>
      <c r="CL76" s="20"/>
      <c r="CM76" s="20"/>
      <c r="CN76" s="20"/>
      <c r="CO76" s="20"/>
      <c r="CP76" s="20">
        <f>+'[3]OCTUBRE 2018'!$H$3283+'[3]OCTUBRE 2018'!$H$3285+'[3]OCTUBRE 2018'!$H$3286+'[3]OCTUBRE 2018'!$H$3287+'[3]OCTUBRE 2018'!$H$3289+'[3]OCTUBRE 2018'!$H$3291+'[3]OCTUBRE 2018'!$H$3292+'[3]OCTUBRE 2018'!$H$3294+'[3]OCTUBRE 2018'!$H$3295+'[3]OCTUBRE 2018'!$H$3299+'[3]OCTUBRE 2018'!$H$3301+'[3]OCTUBRE 2018'!$H$3304+'[3]OCTUBRE 2018'!$H$3309</f>
        <v>46109461</v>
      </c>
      <c r="CQ76" s="20"/>
      <c r="CR76" s="20"/>
      <c r="CS76" s="20"/>
      <c r="CT76" s="21">
        <f t="shared" si="65"/>
        <v>0.59921813571428573</v>
      </c>
      <c r="CU76" s="20">
        <f t="shared" si="45"/>
        <v>83890539</v>
      </c>
      <c r="CV76" s="20">
        <f t="shared" si="66"/>
        <v>0</v>
      </c>
      <c r="CW76" s="20">
        <f t="shared" si="66"/>
        <v>0</v>
      </c>
      <c r="CX76" s="20"/>
      <c r="CY76" s="20">
        <f t="shared" si="67"/>
        <v>0</v>
      </c>
      <c r="CZ76" s="20">
        <f t="shared" si="67"/>
        <v>0</v>
      </c>
      <c r="DA76" s="20">
        <f t="shared" si="67"/>
        <v>0</v>
      </c>
      <c r="DB76" s="20">
        <f t="shared" si="67"/>
        <v>0</v>
      </c>
      <c r="DC76" s="20">
        <f t="shared" si="67"/>
        <v>0</v>
      </c>
      <c r="DD76" s="20">
        <f t="shared" si="67"/>
        <v>0</v>
      </c>
      <c r="DE76" s="20">
        <f t="shared" si="67"/>
        <v>0</v>
      </c>
      <c r="DF76" s="20">
        <f t="shared" si="67"/>
        <v>0</v>
      </c>
      <c r="DG76" s="20">
        <f t="shared" si="67"/>
        <v>0</v>
      </c>
      <c r="DH76" s="20">
        <f t="shared" si="67"/>
        <v>0</v>
      </c>
      <c r="DI76" s="20">
        <f t="shared" si="67"/>
        <v>0</v>
      </c>
      <c r="DJ76" s="20">
        <f t="shared" si="67"/>
        <v>0</v>
      </c>
      <c r="DK76" s="20">
        <f t="shared" si="67"/>
        <v>0</v>
      </c>
      <c r="DL76" s="20">
        <f t="shared" si="67"/>
        <v>0</v>
      </c>
      <c r="DM76" s="20">
        <f t="shared" si="67"/>
        <v>83890539</v>
      </c>
      <c r="DN76" s="20">
        <f t="shared" si="67"/>
        <v>0</v>
      </c>
      <c r="DO76" s="20">
        <f t="shared" si="68"/>
        <v>0</v>
      </c>
      <c r="DP76" s="20">
        <f t="shared" si="68"/>
        <v>0</v>
      </c>
      <c r="DR76" s="25">
        <f t="shared" si="55"/>
        <v>140000000</v>
      </c>
      <c r="DS76" s="25">
        <f t="shared" si="36"/>
        <v>140000000</v>
      </c>
      <c r="DT76" s="25">
        <f t="shared" si="69"/>
        <v>140000000</v>
      </c>
    </row>
    <row r="77" spans="1:126" ht="30.75" customHeight="1" x14ac:dyDescent="0.25">
      <c r="A77" s="243"/>
      <c r="B77" s="246"/>
      <c r="C77" s="28" t="s">
        <v>231</v>
      </c>
      <c r="D77" s="17" t="s">
        <v>232</v>
      </c>
      <c r="E77" s="18">
        <v>520</v>
      </c>
      <c r="F77" s="19" t="s">
        <v>127</v>
      </c>
      <c r="G77" s="20">
        <f t="shared" si="60"/>
        <v>2000000000</v>
      </c>
      <c r="H77" s="45"/>
      <c r="I77" s="30"/>
      <c r="J77" s="30"/>
      <c r="K77" s="30"/>
      <c r="L77" s="20"/>
      <c r="M77" s="20"/>
      <c r="N77" s="20"/>
      <c r="O77" s="20"/>
      <c r="P77" s="20"/>
      <c r="Q77" s="20"/>
      <c r="R77" s="20"/>
      <c r="S77" s="20"/>
      <c r="T77" s="20"/>
      <c r="U77" s="20"/>
      <c r="V77" s="20">
        <v>2000000000</v>
      </c>
      <c r="W77" s="20"/>
      <c r="X77" s="20"/>
      <c r="Y77" s="20"/>
      <c r="Z77" s="20"/>
      <c r="AA77" s="20"/>
      <c r="AB77" s="20"/>
      <c r="AC77" s="21">
        <f t="shared" si="52"/>
        <v>0.76250465550000002</v>
      </c>
      <c r="AD77" s="20">
        <f t="shared" si="70"/>
        <v>1525009311</v>
      </c>
      <c r="AE77" s="20"/>
      <c r="AF77" s="20"/>
      <c r="AG77" s="20"/>
      <c r="AH77" s="20"/>
      <c r="AI77" s="20"/>
      <c r="AJ77" s="20"/>
      <c r="AK77" s="20"/>
      <c r="AL77" s="20"/>
      <c r="AM77" s="20"/>
      <c r="AN77" s="20"/>
      <c r="AO77" s="20"/>
      <c r="AP77" s="20"/>
      <c r="AQ77" s="20"/>
      <c r="AR77" s="20"/>
      <c r="AS77" s="20">
        <f>+'[6]SEPTIEMBRE 2018'!$X$2918</f>
        <v>1525009311</v>
      </c>
      <c r="AT77" s="20"/>
      <c r="AU77" s="20"/>
      <c r="AV77" s="20"/>
      <c r="AW77" s="20"/>
      <c r="AX77" s="20"/>
      <c r="AY77" s="20"/>
      <c r="AZ77" s="21">
        <f t="shared" si="11"/>
        <v>0.23749534449999998</v>
      </c>
      <c r="BA77" s="20">
        <f t="shared" si="61"/>
        <v>474990689</v>
      </c>
      <c r="BB77" s="20">
        <f t="shared" si="62"/>
        <v>0</v>
      </c>
      <c r="BC77" s="20">
        <f t="shared" si="62"/>
        <v>0</v>
      </c>
      <c r="BD77" s="20">
        <f t="shared" si="62"/>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474990689</v>
      </c>
      <c r="BQ77" s="20">
        <f t="shared" si="50"/>
        <v>0</v>
      </c>
      <c r="BR77" s="20">
        <f t="shared" si="63"/>
        <v>0</v>
      </c>
      <c r="BS77" s="20">
        <f t="shared" si="63"/>
        <v>0</v>
      </c>
      <c r="BT77" s="20">
        <f t="shared" si="63"/>
        <v>0</v>
      </c>
      <c r="BU77" s="20">
        <f t="shared" si="63"/>
        <v>0</v>
      </c>
      <c r="BV77" s="20">
        <f t="shared" si="63"/>
        <v>0</v>
      </c>
      <c r="BW77" s="21">
        <f t="shared" si="53"/>
        <v>0.72852227449999996</v>
      </c>
      <c r="BX77" s="20">
        <f t="shared" si="64"/>
        <v>1457044549</v>
      </c>
      <c r="BY77" s="20"/>
      <c r="BZ77" s="20"/>
      <c r="CA77" s="20"/>
      <c r="CB77" s="20"/>
      <c r="CC77" s="20"/>
      <c r="CD77" s="20"/>
      <c r="CE77" s="20"/>
      <c r="CF77" s="20"/>
      <c r="CG77" s="20"/>
      <c r="CH77" s="20"/>
      <c r="CI77" s="20"/>
      <c r="CJ77" s="20"/>
      <c r="CK77" s="20"/>
      <c r="CL77" s="20"/>
      <c r="CM77" s="20">
        <f>+'[3]OCTUBRE 2018'!$H$3315</f>
        <v>1457044549</v>
      </c>
      <c r="CN77" s="20"/>
      <c r="CO77" s="20"/>
      <c r="CP77" s="20"/>
      <c r="CQ77" s="20"/>
      <c r="CR77" s="20"/>
      <c r="CS77" s="20"/>
      <c r="CT77" s="21">
        <f t="shared" si="65"/>
        <v>0.27147772550000004</v>
      </c>
      <c r="CU77" s="20">
        <f t="shared" si="45"/>
        <v>542955451</v>
      </c>
      <c r="CV77" s="20">
        <f t="shared" si="66"/>
        <v>0</v>
      </c>
      <c r="CW77" s="20">
        <f t="shared" si="66"/>
        <v>0</v>
      </c>
      <c r="CX77" s="20"/>
      <c r="CY77" s="20">
        <f t="shared" si="67"/>
        <v>0</v>
      </c>
      <c r="CZ77" s="20">
        <f t="shared" si="67"/>
        <v>0</v>
      </c>
      <c r="DA77" s="20">
        <f t="shared" si="67"/>
        <v>0</v>
      </c>
      <c r="DB77" s="20">
        <f t="shared" si="67"/>
        <v>0</v>
      </c>
      <c r="DC77" s="20">
        <f t="shared" si="67"/>
        <v>0</v>
      </c>
      <c r="DD77" s="20">
        <f t="shared" si="67"/>
        <v>0</v>
      </c>
      <c r="DE77" s="20">
        <f t="shared" si="67"/>
        <v>0</v>
      </c>
      <c r="DF77" s="20">
        <f t="shared" si="67"/>
        <v>0</v>
      </c>
      <c r="DG77" s="20">
        <f t="shared" si="67"/>
        <v>0</v>
      </c>
      <c r="DH77" s="20">
        <f t="shared" si="67"/>
        <v>0</v>
      </c>
      <c r="DI77" s="20">
        <f t="shared" si="67"/>
        <v>0</v>
      </c>
      <c r="DJ77" s="20">
        <f t="shared" si="67"/>
        <v>542955451</v>
      </c>
      <c r="DK77" s="20">
        <f t="shared" si="67"/>
        <v>0</v>
      </c>
      <c r="DL77" s="20">
        <f t="shared" si="67"/>
        <v>0</v>
      </c>
      <c r="DM77" s="20">
        <f t="shared" si="67"/>
        <v>0</v>
      </c>
      <c r="DN77" s="20">
        <f t="shared" si="67"/>
        <v>0</v>
      </c>
      <c r="DO77" s="20">
        <f t="shared" si="68"/>
        <v>0</v>
      </c>
      <c r="DP77" s="20">
        <f t="shared" si="68"/>
        <v>0</v>
      </c>
      <c r="DR77" s="25">
        <f t="shared" si="55"/>
        <v>2000000000</v>
      </c>
      <c r="DS77" s="25">
        <f t="shared" si="36"/>
        <v>2000000000</v>
      </c>
      <c r="DT77" s="25">
        <f t="shared" si="69"/>
        <v>2000000000</v>
      </c>
    </row>
    <row r="78" spans="1:126" ht="32.25" customHeight="1" x14ac:dyDescent="0.25">
      <c r="A78" s="243"/>
      <c r="B78" s="246"/>
      <c r="C78" s="28" t="s">
        <v>233</v>
      </c>
      <c r="D78" s="17" t="s">
        <v>234</v>
      </c>
      <c r="E78" s="18">
        <v>520</v>
      </c>
      <c r="F78" s="19" t="s">
        <v>127</v>
      </c>
      <c r="G78" s="20">
        <f t="shared" si="60"/>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52"/>
        <v>0.9004933727272727</v>
      </c>
      <c r="AD78" s="20">
        <f t="shared" si="70"/>
        <v>198108542</v>
      </c>
      <c r="AE78" s="20"/>
      <c r="AF78" s="20"/>
      <c r="AG78" s="20"/>
      <c r="AH78" s="20"/>
      <c r="AI78" s="20"/>
      <c r="AJ78" s="20"/>
      <c r="AK78" s="20"/>
      <c r="AL78" s="20"/>
      <c r="AM78" s="20"/>
      <c r="AN78" s="20"/>
      <c r="AO78" s="20"/>
      <c r="AP78" s="20"/>
      <c r="AQ78" s="20"/>
      <c r="AR78" s="20"/>
      <c r="AS78" s="20"/>
      <c r="AT78" s="20"/>
      <c r="AU78" s="20"/>
      <c r="AV78" s="20">
        <f>+'[3]OCTUBRE 2018'!$AA$3443</f>
        <v>198108542</v>
      </c>
      <c r="AW78" s="20"/>
      <c r="AX78" s="20"/>
      <c r="AY78" s="20"/>
      <c r="AZ78" s="21">
        <f t="shared" si="11"/>
        <v>9.9506627272727299E-2</v>
      </c>
      <c r="BA78" s="20">
        <f t="shared" si="61"/>
        <v>21891458</v>
      </c>
      <c r="BB78" s="20">
        <f t="shared" si="62"/>
        <v>0</v>
      </c>
      <c r="BC78" s="20">
        <f t="shared" si="62"/>
        <v>0</v>
      </c>
      <c r="BD78" s="20">
        <f t="shared" si="62"/>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0</v>
      </c>
      <c r="BQ78" s="20">
        <f t="shared" si="50"/>
        <v>0</v>
      </c>
      <c r="BR78" s="20">
        <f t="shared" si="63"/>
        <v>0</v>
      </c>
      <c r="BS78" s="20">
        <f t="shared" si="63"/>
        <v>21891458</v>
      </c>
      <c r="BT78" s="20">
        <f t="shared" si="63"/>
        <v>0</v>
      </c>
      <c r="BU78" s="20">
        <f t="shared" si="63"/>
        <v>0</v>
      </c>
      <c r="BV78" s="20">
        <f t="shared" si="63"/>
        <v>0</v>
      </c>
      <c r="BW78" s="21">
        <f t="shared" si="53"/>
        <v>0.8137457545454545</v>
      </c>
      <c r="BX78" s="20">
        <f t="shared" si="64"/>
        <v>179024066</v>
      </c>
      <c r="BY78" s="20"/>
      <c r="BZ78" s="20"/>
      <c r="CA78" s="20"/>
      <c r="CB78" s="20"/>
      <c r="CC78" s="20"/>
      <c r="CD78" s="20"/>
      <c r="CE78" s="20"/>
      <c r="CF78" s="20"/>
      <c r="CG78" s="20"/>
      <c r="CH78" s="20"/>
      <c r="CI78" s="20"/>
      <c r="CJ78" s="20"/>
      <c r="CK78" s="20"/>
      <c r="CL78" s="20"/>
      <c r="CM78" s="20"/>
      <c r="CN78" s="20"/>
      <c r="CO78" s="20"/>
      <c r="CP78" s="20">
        <f>+'[3]OCTUBRE 2018'!$H$3441</f>
        <v>179024066</v>
      </c>
      <c r="CQ78" s="20"/>
      <c r="CR78" s="20"/>
      <c r="CS78" s="20"/>
      <c r="CT78" s="21">
        <f t="shared" si="65"/>
        <v>0.1862542454545455</v>
      </c>
      <c r="CU78" s="20">
        <f t="shared" si="45"/>
        <v>40975934</v>
      </c>
      <c r="CV78" s="20">
        <f t="shared" si="66"/>
        <v>0</v>
      </c>
      <c r="CW78" s="20">
        <f t="shared" si="66"/>
        <v>0</v>
      </c>
      <c r="CX78" s="20"/>
      <c r="CY78" s="20">
        <f t="shared" si="67"/>
        <v>0</v>
      </c>
      <c r="CZ78" s="20">
        <f t="shared" si="67"/>
        <v>0</v>
      </c>
      <c r="DA78" s="20">
        <f t="shared" si="67"/>
        <v>0</v>
      </c>
      <c r="DB78" s="20">
        <f t="shared" si="67"/>
        <v>0</v>
      </c>
      <c r="DC78" s="20">
        <f t="shared" si="67"/>
        <v>0</v>
      </c>
      <c r="DD78" s="20">
        <f t="shared" si="67"/>
        <v>0</v>
      </c>
      <c r="DE78" s="20">
        <f t="shared" si="67"/>
        <v>0</v>
      </c>
      <c r="DF78" s="20">
        <f t="shared" si="67"/>
        <v>0</v>
      </c>
      <c r="DG78" s="20">
        <f t="shared" si="67"/>
        <v>0</v>
      </c>
      <c r="DH78" s="20">
        <f t="shared" si="67"/>
        <v>0</v>
      </c>
      <c r="DI78" s="20">
        <f t="shared" si="67"/>
        <v>0</v>
      </c>
      <c r="DJ78" s="20">
        <f t="shared" si="67"/>
        <v>0</v>
      </c>
      <c r="DK78" s="20">
        <f t="shared" si="67"/>
        <v>0</v>
      </c>
      <c r="DL78" s="20">
        <f t="shared" si="67"/>
        <v>0</v>
      </c>
      <c r="DM78" s="20">
        <f t="shared" si="67"/>
        <v>40975934</v>
      </c>
      <c r="DN78" s="20">
        <f t="shared" si="67"/>
        <v>0</v>
      </c>
      <c r="DO78" s="20">
        <f t="shared" si="68"/>
        <v>0</v>
      </c>
      <c r="DP78" s="20">
        <f t="shared" si="68"/>
        <v>0</v>
      </c>
      <c r="DR78" s="25">
        <f t="shared" si="55"/>
        <v>220000000</v>
      </c>
      <c r="DS78" s="25">
        <f t="shared" si="36"/>
        <v>220000000</v>
      </c>
      <c r="DT78" s="25">
        <f t="shared" si="69"/>
        <v>220000000</v>
      </c>
    </row>
    <row r="79" spans="1:126" ht="67.5" customHeight="1" x14ac:dyDescent="0.25">
      <c r="A79" s="243"/>
      <c r="B79" s="246"/>
      <c r="C79" s="28" t="s">
        <v>235</v>
      </c>
      <c r="D79" s="17" t="s">
        <v>236</v>
      </c>
      <c r="E79" s="18">
        <v>520</v>
      </c>
      <c r="F79" s="19" t="s">
        <v>237</v>
      </c>
      <c r="G79" s="20">
        <f t="shared" si="60"/>
        <v>189421128</v>
      </c>
      <c r="H79" s="30"/>
      <c r="I79" s="20">
        <v>10000000</v>
      </c>
      <c r="J79" s="30"/>
      <c r="K79" s="30"/>
      <c r="L79" s="30"/>
      <c r="M79" s="20"/>
      <c r="N79" s="20"/>
      <c r="O79" s="20"/>
      <c r="P79" s="20"/>
      <c r="Q79" s="20"/>
      <c r="R79" s="20"/>
      <c r="S79" s="20"/>
      <c r="T79" s="20"/>
      <c r="U79" s="20"/>
      <c r="V79" s="20"/>
      <c r="W79" s="20">
        <v>100000000</v>
      </c>
      <c r="X79" s="20"/>
      <c r="Y79" s="20">
        <v>10000000</v>
      </c>
      <c r="Z79" s="20"/>
      <c r="AA79" s="20"/>
      <c r="AB79" s="20">
        <f>41421128+5000000+23000000</f>
        <v>69421128</v>
      </c>
      <c r="AC79" s="21">
        <f t="shared" si="52"/>
        <v>0.7253866738667083</v>
      </c>
      <c r="AD79" s="20">
        <f t="shared" si="70"/>
        <v>137403562</v>
      </c>
      <c r="AE79" s="20"/>
      <c r="AF79" s="20"/>
      <c r="AG79" s="20"/>
      <c r="AH79" s="20"/>
      <c r="AI79" s="20"/>
      <c r="AJ79" s="20"/>
      <c r="AK79" s="20"/>
      <c r="AL79" s="20"/>
      <c r="AM79" s="20"/>
      <c r="AN79" s="20"/>
      <c r="AO79" s="20"/>
      <c r="AP79" s="20"/>
      <c r="AQ79" s="20"/>
      <c r="AR79" s="20"/>
      <c r="AS79" s="20"/>
      <c r="AT79" s="20">
        <f>+'[3]OCTUBRE 2018'!$Y$3597</f>
        <v>94948514</v>
      </c>
      <c r="AU79" s="20"/>
      <c r="AV79" s="20"/>
      <c r="AW79" s="20"/>
      <c r="AX79" s="20"/>
      <c r="AY79" s="20">
        <f>+'[3]OCTUBRE 2018'!$AF$3597</f>
        <v>42455048</v>
      </c>
      <c r="AZ79" s="21">
        <f t="shared" si="11"/>
        <v>0.2746133261332917</v>
      </c>
      <c r="BA79" s="20">
        <f t="shared" si="61"/>
        <v>52017566</v>
      </c>
      <c r="BB79" s="20">
        <f t="shared" si="62"/>
        <v>0</v>
      </c>
      <c r="BC79" s="20">
        <f t="shared" si="62"/>
        <v>10000000</v>
      </c>
      <c r="BD79" s="20">
        <f t="shared" si="62"/>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5051486</v>
      </c>
      <c r="BR79" s="20">
        <f t="shared" si="63"/>
        <v>0</v>
      </c>
      <c r="BS79" s="20">
        <f t="shared" si="63"/>
        <v>10000000</v>
      </c>
      <c r="BT79" s="20">
        <f t="shared" si="63"/>
        <v>0</v>
      </c>
      <c r="BU79" s="20">
        <f t="shared" si="63"/>
        <v>0</v>
      </c>
      <c r="BV79" s="20">
        <f t="shared" si="63"/>
        <v>26966080</v>
      </c>
      <c r="BW79" s="21">
        <f t="shared" si="53"/>
        <v>0.65301228171336834</v>
      </c>
      <c r="BX79" s="20">
        <f t="shared" si="64"/>
        <v>123694323</v>
      </c>
      <c r="BY79" s="20"/>
      <c r="BZ79" s="20"/>
      <c r="CA79" s="20"/>
      <c r="CB79" s="20"/>
      <c r="CC79" s="20"/>
      <c r="CD79" s="20"/>
      <c r="CE79" s="20"/>
      <c r="CF79" s="20"/>
      <c r="CG79" s="20"/>
      <c r="CH79" s="20"/>
      <c r="CI79" s="20"/>
      <c r="CJ79" s="20"/>
      <c r="CK79" s="20"/>
      <c r="CL79" s="20"/>
      <c r="CM79" s="20"/>
      <c r="CN79" s="20">
        <f>+'[3]OCTUBRE 2018'!$H$3595-CS79</f>
        <v>90499804</v>
      </c>
      <c r="CO79" s="20"/>
      <c r="CP79" s="20"/>
      <c r="CQ79" s="20"/>
      <c r="CR79" s="20"/>
      <c r="CS79" s="20">
        <f>+'[3]OCTUBRE 2018'!$H$3598+'[3]OCTUBRE 2018'!$H$3600+'[3]OCTUBRE 2018'!$H$3602+'[3]OCTUBRE 2018'!$H$3611+'[3]OCTUBRE 2018'!$H$3635+'[3]OCTUBRE 2018'!$H$3639+'[3]OCTUBRE 2018'!$H$3640+'[3]OCTUBRE 2018'!$H$3644+'[3]OCTUBRE 2018'!$H$3672+'[3]OCTUBRE 2018'!$H$3679+'[3]OCTUBRE 2018'!$H$3685+'[3]OCTUBRE 2018'!$H$3687+'[3]OCTUBRE 2018'!$H$3688+'[3]OCTUBRE 2018'!$H$3689+'[3]OCTUBRE 2018'!$H$3691+'[3]OCTUBRE 2018'!$H$3693+'[3]OCTUBRE 2018'!$H$3696+'[3]OCTUBRE 2018'!$H$3707+'[3]OCTUBRE 2018'!$H$3715+'[3]OCTUBRE 2018'!$H$3716+'[3]OCTUBRE 2018'!$H$3731+'[3]OCTUBRE 2018'!$H$3732+'[3]OCTUBRE 2018'!$H$3733+'[3]OCTUBRE 2018'!$H$3752+'[3]OCTUBRE 2018'!$H$3753+'[3]OCTUBRE 2018'!$H$3754+'[3]OCTUBRE 2018'!$H$3757+'[3]OCTUBRE 2018'!$H$3777+'[3]OCTUBRE 2018'!$H$3827+'[3]OCTUBRE 2018'!$H$3829</f>
        <v>33194519</v>
      </c>
      <c r="CT79" s="21">
        <f t="shared" si="65"/>
        <v>0.34698771828663166</v>
      </c>
      <c r="CU79" s="20">
        <f t="shared" si="45"/>
        <v>65726805</v>
      </c>
      <c r="CV79" s="20">
        <f t="shared" si="66"/>
        <v>0</v>
      </c>
      <c r="CW79" s="20">
        <f t="shared" si="66"/>
        <v>10000000</v>
      </c>
      <c r="CX79" s="20"/>
      <c r="CY79" s="20">
        <f t="shared" si="67"/>
        <v>0</v>
      </c>
      <c r="CZ79" s="20">
        <f t="shared" si="67"/>
        <v>0</v>
      </c>
      <c r="DA79" s="20">
        <f t="shared" si="67"/>
        <v>0</v>
      </c>
      <c r="DB79" s="20">
        <f t="shared" si="67"/>
        <v>0</v>
      </c>
      <c r="DC79" s="20">
        <f t="shared" si="67"/>
        <v>0</v>
      </c>
      <c r="DD79" s="20">
        <f t="shared" si="67"/>
        <v>0</v>
      </c>
      <c r="DE79" s="20">
        <f t="shared" si="67"/>
        <v>0</v>
      </c>
      <c r="DF79" s="20">
        <f t="shared" si="67"/>
        <v>0</v>
      </c>
      <c r="DG79" s="20">
        <f t="shared" si="67"/>
        <v>0</v>
      </c>
      <c r="DH79" s="20">
        <f t="shared" si="67"/>
        <v>0</v>
      </c>
      <c r="DI79" s="20">
        <f t="shared" si="67"/>
        <v>0</v>
      </c>
      <c r="DJ79" s="20">
        <f t="shared" si="67"/>
        <v>0</v>
      </c>
      <c r="DK79" s="20">
        <f t="shared" si="67"/>
        <v>9500196</v>
      </c>
      <c r="DL79" s="20">
        <f t="shared" si="67"/>
        <v>0</v>
      </c>
      <c r="DM79" s="20">
        <f t="shared" si="67"/>
        <v>10000000</v>
      </c>
      <c r="DN79" s="20">
        <f t="shared" si="67"/>
        <v>0</v>
      </c>
      <c r="DO79" s="20">
        <f t="shared" si="68"/>
        <v>0</v>
      </c>
      <c r="DP79" s="20">
        <f t="shared" si="68"/>
        <v>36226609</v>
      </c>
      <c r="DR79" s="25">
        <f t="shared" si="55"/>
        <v>189421128</v>
      </c>
      <c r="DS79" s="25">
        <f t="shared" si="36"/>
        <v>189421128</v>
      </c>
      <c r="DT79" s="25">
        <f t="shared" si="69"/>
        <v>189421128</v>
      </c>
    </row>
    <row r="80" spans="1:126" ht="31.5" customHeight="1" x14ac:dyDescent="0.25">
      <c r="A80" s="243"/>
      <c r="B80" s="246"/>
      <c r="C80" s="28" t="s">
        <v>238</v>
      </c>
      <c r="D80" s="17" t="s">
        <v>239</v>
      </c>
      <c r="E80" s="18">
        <v>520</v>
      </c>
      <c r="F80" s="19" t="s">
        <v>240</v>
      </c>
      <c r="G80" s="20">
        <f t="shared" si="60"/>
        <v>10842256</v>
      </c>
      <c r="H80" s="30"/>
      <c r="I80" s="20"/>
      <c r="J80" s="20"/>
      <c r="K80" s="30"/>
      <c r="L80" s="30"/>
      <c r="M80" s="20"/>
      <c r="N80" s="20"/>
      <c r="O80" s="20"/>
      <c r="P80" s="20"/>
      <c r="Q80" s="20"/>
      <c r="R80" s="20"/>
      <c r="S80" s="20"/>
      <c r="T80" s="20"/>
      <c r="U80" s="20"/>
      <c r="V80" s="20"/>
      <c r="W80" s="20">
        <v>10000000</v>
      </c>
      <c r="X80" s="20"/>
      <c r="Y80" s="20"/>
      <c r="Z80" s="20"/>
      <c r="AA80" s="20"/>
      <c r="AB80" s="20">
        <f>842256</f>
        <v>842256</v>
      </c>
      <c r="AC80" s="21">
        <f t="shared" si="52"/>
        <v>0.17842513587578082</v>
      </c>
      <c r="AD80" s="20">
        <f t="shared" si="70"/>
        <v>1934531</v>
      </c>
      <c r="AE80" s="20"/>
      <c r="AF80" s="20"/>
      <c r="AG80" s="20"/>
      <c r="AH80" s="20"/>
      <c r="AI80" s="20"/>
      <c r="AJ80" s="20"/>
      <c r="AK80" s="20"/>
      <c r="AL80" s="20"/>
      <c r="AM80" s="20"/>
      <c r="AN80" s="20"/>
      <c r="AO80" s="20"/>
      <c r="AP80" s="20"/>
      <c r="AQ80" s="20"/>
      <c r="AR80" s="20"/>
      <c r="AS80" s="20"/>
      <c r="AT80" s="20">
        <f>+'[3]OCTUBRE 2018'!$Y$3842</f>
        <v>1934531</v>
      </c>
      <c r="AU80" s="20"/>
      <c r="AV80" s="20"/>
      <c r="AW80" s="20"/>
      <c r="AX80" s="20"/>
      <c r="AY80" s="20"/>
      <c r="AZ80" s="21">
        <f t="shared" si="11"/>
        <v>0.82157486412421921</v>
      </c>
      <c r="BA80" s="20">
        <f t="shared" si="61"/>
        <v>8907725</v>
      </c>
      <c r="BB80" s="20">
        <f t="shared" si="62"/>
        <v>0</v>
      </c>
      <c r="BC80" s="20">
        <f t="shared" si="62"/>
        <v>0</v>
      </c>
      <c r="BD80" s="20">
        <f t="shared" si="62"/>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8065469</v>
      </c>
      <c r="BR80" s="20">
        <f t="shared" si="63"/>
        <v>0</v>
      </c>
      <c r="BS80" s="20">
        <f t="shared" si="63"/>
        <v>0</v>
      </c>
      <c r="BT80" s="20">
        <f t="shared" si="63"/>
        <v>0</v>
      </c>
      <c r="BU80" s="20">
        <f t="shared" si="63"/>
        <v>0</v>
      </c>
      <c r="BV80" s="20">
        <f t="shared" si="63"/>
        <v>842256</v>
      </c>
      <c r="BW80" s="21">
        <f t="shared" si="53"/>
        <v>0.17842513587578082</v>
      </c>
      <c r="BX80" s="20">
        <f t="shared" si="64"/>
        <v>1934531</v>
      </c>
      <c r="BY80" s="20"/>
      <c r="BZ80" s="20"/>
      <c r="CA80" s="20"/>
      <c r="CB80" s="20"/>
      <c r="CC80" s="20"/>
      <c r="CD80" s="20"/>
      <c r="CE80" s="20"/>
      <c r="CF80" s="20"/>
      <c r="CG80" s="20"/>
      <c r="CH80" s="20"/>
      <c r="CI80" s="20"/>
      <c r="CJ80" s="20"/>
      <c r="CK80" s="20"/>
      <c r="CL80" s="20"/>
      <c r="CM80" s="20"/>
      <c r="CN80" s="20">
        <f>+'[3]OCTUBRE 2018'!$H$3840</f>
        <v>1934531</v>
      </c>
      <c r="CO80" s="20"/>
      <c r="CP80" s="20"/>
      <c r="CQ80" s="20"/>
      <c r="CR80" s="20"/>
      <c r="CS80" s="20"/>
      <c r="CT80" s="21">
        <f t="shared" si="65"/>
        <v>0.82157486412421921</v>
      </c>
      <c r="CU80" s="20">
        <f t="shared" si="45"/>
        <v>8907725</v>
      </c>
      <c r="CV80" s="20">
        <f t="shared" si="66"/>
        <v>0</v>
      </c>
      <c r="CW80" s="20">
        <f t="shared" si="66"/>
        <v>0</v>
      </c>
      <c r="CX80" s="20"/>
      <c r="CY80" s="20">
        <f t="shared" si="67"/>
        <v>0</v>
      </c>
      <c r="CZ80" s="20">
        <f t="shared" si="67"/>
        <v>0</v>
      </c>
      <c r="DA80" s="20">
        <f t="shared" si="67"/>
        <v>0</v>
      </c>
      <c r="DB80" s="20">
        <f t="shared" si="67"/>
        <v>0</v>
      </c>
      <c r="DC80" s="20">
        <f t="shared" si="67"/>
        <v>0</v>
      </c>
      <c r="DD80" s="20">
        <f t="shared" si="67"/>
        <v>0</v>
      </c>
      <c r="DE80" s="20">
        <f t="shared" si="67"/>
        <v>0</v>
      </c>
      <c r="DF80" s="20">
        <f t="shared" si="67"/>
        <v>0</v>
      </c>
      <c r="DG80" s="20">
        <f t="shared" si="67"/>
        <v>0</v>
      </c>
      <c r="DH80" s="20">
        <f t="shared" si="67"/>
        <v>0</v>
      </c>
      <c r="DI80" s="20">
        <f t="shared" si="67"/>
        <v>0</v>
      </c>
      <c r="DJ80" s="20">
        <f t="shared" si="67"/>
        <v>0</v>
      </c>
      <c r="DK80" s="20">
        <f t="shared" si="67"/>
        <v>8065469</v>
      </c>
      <c r="DL80" s="20">
        <f t="shared" si="67"/>
        <v>0</v>
      </c>
      <c r="DM80" s="20">
        <f t="shared" si="67"/>
        <v>0</v>
      </c>
      <c r="DN80" s="20">
        <f t="shared" si="67"/>
        <v>0</v>
      </c>
      <c r="DO80" s="20">
        <f t="shared" si="68"/>
        <v>0</v>
      </c>
      <c r="DP80" s="20">
        <f t="shared" si="68"/>
        <v>842256</v>
      </c>
      <c r="DR80" s="25">
        <f t="shared" si="55"/>
        <v>10842256</v>
      </c>
      <c r="DS80" s="25">
        <f t="shared" si="36"/>
        <v>10842256</v>
      </c>
      <c r="DT80" s="25">
        <f t="shared" si="69"/>
        <v>10842256</v>
      </c>
    </row>
    <row r="81" spans="1:126" ht="81" customHeight="1" x14ac:dyDescent="0.25">
      <c r="A81" s="243"/>
      <c r="B81" s="246"/>
      <c r="C81" s="28" t="s">
        <v>241</v>
      </c>
      <c r="D81" s="17" t="s">
        <v>242</v>
      </c>
      <c r="E81" s="18">
        <v>520</v>
      </c>
      <c r="F81" s="19" t="s">
        <v>243</v>
      </c>
      <c r="G81" s="20">
        <f t="shared" si="60"/>
        <v>534434421</v>
      </c>
      <c r="H81" s="30"/>
      <c r="I81" s="30"/>
      <c r="J81" s="30"/>
      <c r="K81" s="30"/>
      <c r="L81" s="30"/>
      <c r="M81" s="20"/>
      <c r="N81" s="20"/>
      <c r="O81" s="20"/>
      <c r="P81" s="20"/>
      <c r="Q81" s="20"/>
      <c r="R81" s="20"/>
      <c r="S81" s="20"/>
      <c r="T81" s="20"/>
      <c r="U81" s="20"/>
      <c r="V81" s="20"/>
      <c r="W81" s="20"/>
      <c r="X81" s="20"/>
      <c r="Y81" s="20">
        <v>40000000</v>
      </c>
      <c r="Z81" s="20"/>
      <c r="AA81" s="20"/>
      <c r="AB81" s="20">
        <f>330700000+5000000+25000000+74729116+56585305+2000000+420000</f>
        <v>494434421</v>
      </c>
      <c r="AC81" s="21">
        <f t="shared" si="52"/>
        <v>0.93831000080737692</v>
      </c>
      <c r="AD81" s="20">
        <f t="shared" si="70"/>
        <v>501465162</v>
      </c>
      <c r="AE81" s="20"/>
      <c r="AF81" s="20"/>
      <c r="AG81" s="20"/>
      <c r="AH81" s="20"/>
      <c r="AI81" s="20"/>
      <c r="AJ81" s="20"/>
      <c r="AK81" s="20"/>
      <c r="AL81" s="20"/>
      <c r="AM81" s="20"/>
      <c r="AN81" s="20"/>
      <c r="AO81" s="20"/>
      <c r="AP81" s="20"/>
      <c r="AQ81" s="20"/>
      <c r="AR81" s="20"/>
      <c r="AS81" s="20"/>
      <c r="AT81" s="20"/>
      <c r="AU81" s="20"/>
      <c r="AV81" s="20">
        <f>+'[3]OCTUBRE 2018'!$AA$3856</f>
        <v>12539998</v>
      </c>
      <c r="AW81" s="20"/>
      <c r="AX81" s="20"/>
      <c r="AY81" s="20">
        <f>+'[3]OCTUBRE 2018'!$AF$3856</f>
        <v>488925164</v>
      </c>
      <c r="AZ81" s="21">
        <f t="shared" si="11"/>
        <v>6.168999919262308E-2</v>
      </c>
      <c r="BA81" s="20">
        <f t="shared" si="61"/>
        <v>32969259</v>
      </c>
      <c r="BB81" s="20">
        <f t="shared" si="62"/>
        <v>0</v>
      </c>
      <c r="BC81" s="20">
        <f t="shared" si="62"/>
        <v>0</v>
      </c>
      <c r="BD81" s="20">
        <f t="shared" si="62"/>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0</v>
      </c>
      <c r="BR81" s="20">
        <f t="shared" si="63"/>
        <v>0</v>
      </c>
      <c r="BS81" s="20">
        <f t="shared" si="63"/>
        <v>27460002</v>
      </c>
      <c r="BT81" s="20">
        <f t="shared" si="63"/>
        <v>0</v>
      </c>
      <c r="BU81" s="20">
        <f t="shared" si="63"/>
        <v>0</v>
      </c>
      <c r="BV81" s="20">
        <f t="shared" si="63"/>
        <v>5509257</v>
      </c>
      <c r="BW81" s="21">
        <f t="shared" si="53"/>
        <v>0.86915759679333982</v>
      </c>
      <c r="BX81" s="20">
        <f t="shared" si="64"/>
        <v>464507737</v>
      </c>
      <c r="BY81" s="20"/>
      <c r="BZ81" s="20"/>
      <c r="CA81" s="20"/>
      <c r="CB81" s="20"/>
      <c r="CC81" s="20"/>
      <c r="CD81" s="20"/>
      <c r="CE81" s="20"/>
      <c r="CF81" s="20"/>
      <c r="CG81" s="20"/>
      <c r="CH81" s="20"/>
      <c r="CI81" s="20"/>
      <c r="CJ81" s="20"/>
      <c r="CK81" s="20"/>
      <c r="CL81" s="20"/>
      <c r="CM81" s="20"/>
      <c r="CN81" s="20"/>
      <c r="CO81" s="20"/>
      <c r="CP81" s="20"/>
      <c r="CQ81" s="20"/>
      <c r="CR81" s="20"/>
      <c r="CS81" s="20">
        <f>+'[3]OCTUBRE 2018'!$H$3854</f>
        <v>464507737</v>
      </c>
      <c r="CT81" s="21">
        <f t="shared" si="65"/>
        <v>0.13084240320666018</v>
      </c>
      <c r="CU81" s="20">
        <f t="shared" si="45"/>
        <v>69926684</v>
      </c>
      <c r="CV81" s="20">
        <f t="shared" si="66"/>
        <v>0</v>
      </c>
      <c r="CW81" s="20">
        <f t="shared" si="66"/>
        <v>0</v>
      </c>
      <c r="CX81" s="20"/>
      <c r="CY81" s="20">
        <f t="shared" si="67"/>
        <v>0</v>
      </c>
      <c r="CZ81" s="20">
        <f t="shared" si="67"/>
        <v>0</v>
      </c>
      <c r="DA81" s="20">
        <f t="shared" si="67"/>
        <v>0</v>
      </c>
      <c r="DB81" s="20">
        <f t="shared" si="67"/>
        <v>0</v>
      </c>
      <c r="DC81" s="20">
        <f t="shared" si="67"/>
        <v>0</v>
      </c>
      <c r="DD81" s="20">
        <f t="shared" si="67"/>
        <v>0</v>
      </c>
      <c r="DE81" s="20">
        <f t="shared" si="67"/>
        <v>0</v>
      </c>
      <c r="DF81" s="20">
        <f t="shared" si="67"/>
        <v>0</v>
      </c>
      <c r="DG81" s="20">
        <f t="shared" si="67"/>
        <v>0</v>
      </c>
      <c r="DH81" s="20">
        <f t="shared" si="67"/>
        <v>0</v>
      </c>
      <c r="DI81" s="20">
        <f t="shared" si="67"/>
        <v>0</v>
      </c>
      <c r="DJ81" s="20">
        <f t="shared" si="67"/>
        <v>0</v>
      </c>
      <c r="DK81" s="20">
        <f t="shared" si="67"/>
        <v>0</v>
      </c>
      <c r="DL81" s="20">
        <f t="shared" si="67"/>
        <v>0</v>
      </c>
      <c r="DM81" s="20">
        <f t="shared" si="67"/>
        <v>40000000</v>
      </c>
      <c r="DN81" s="20">
        <f t="shared" si="67"/>
        <v>0</v>
      </c>
      <c r="DO81" s="20">
        <f t="shared" si="68"/>
        <v>0</v>
      </c>
      <c r="DP81" s="20">
        <f t="shared" si="68"/>
        <v>29926684</v>
      </c>
      <c r="DR81" s="25">
        <f t="shared" si="55"/>
        <v>534434421</v>
      </c>
      <c r="DS81" s="25">
        <f t="shared" si="36"/>
        <v>534434421</v>
      </c>
      <c r="DT81" s="25">
        <f t="shared" si="69"/>
        <v>534434421</v>
      </c>
    </row>
    <row r="82" spans="1:126" ht="78.75" customHeight="1" x14ac:dyDescent="0.25">
      <c r="A82" s="63"/>
      <c r="B82" s="247"/>
      <c r="C82" s="28" t="s">
        <v>244</v>
      </c>
      <c r="D82" s="27" t="s">
        <v>245</v>
      </c>
      <c r="E82" s="18">
        <v>520</v>
      </c>
      <c r="F82" s="19" t="s">
        <v>246</v>
      </c>
      <c r="G82" s="20">
        <f t="shared" si="60"/>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52"/>
        <v>1</v>
      </c>
      <c r="AD82" s="20">
        <f t="shared" si="70"/>
        <v>8000000</v>
      </c>
      <c r="AE82" s="20"/>
      <c r="AF82" s="20">
        <f>+'[10]FEBRERO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1"/>
        <v>0</v>
      </c>
      <c r="BA82" s="20">
        <f t="shared" si="61"/>
        <v>0</v>
      </c>
      <c r="BB82" s="20">
        <f t="shared" si="62"/>
        <v>0</v>
      </c>
      <c r="BC82" s="20">
        <f t="shared" si="62"/>
        <v>0</v>
      </c>
      <c r="BD82" s="20">
        <f t="shared" si="62"/>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63"/>
        <v>0</v>
      </c>
      <c r="BS82" s="20">
        <f t="shared" si="63"/>
        <v>0</v>
      </c>
      <c r="BT82" s="20">
        <f t="shared" si="63"/>
        <v>0</v>
      </c>
      <c r="BU82" s="20">
        <f t="shared" si="63"/>
        <v>0</v>
      </c>
      <c r="BV82" s="20">
        <f t="shared" si="63"/>
        <v>0</v>
      </c>
      <c r="BW82" s="21">
        <f t="shared" si="53"/>
        <v>1</v>
      </c>
      <c r="BX82" s="20">
        <f t="shared" si="64"/>
        <v>8000000</v>
      </c>
      <c r="BY82" s="20"/>
      <c r="BZ82" s="20">
        <f>+'[9]MARZO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65"/>
        <v>0</v>
      </c>
      <c r="CU82" s="20">
        <f t="shared" si="45"/>
        <v>0</v>
      </c>
      <c r="CV82" s="20">
        <f t="shared" si="66"/>
        <v>0</v>
      </c>
      <c r="CW82" s="20">
        <f t="shared" si="66"/>
        <v>0</v>
      </c>
      <c r="CX82" s="20"/>
      <c r="CY82" s="20">
        <f t="shared" si="67"/>
        <v>0</v>
      </c>
      <c r="CZ82" s="20">
        <f t="shared" si="67"/>
        <v>0</v>
      </c>
      <c r="DA82" s="20">
        <f t="shared" si="67"/>
        <v>0</v>
      </c>
      <c r="DB82" s="20">
        <f t="shared" si="67"/>
        <v>0</v>
      </c>
      <c r="DC82" s="20">
        <f t="shared" si="67"/>
        <v>0</v>
      </c>
      <c r="DD82" s="20">
        <f t="shared" si="67"/>
        <v>0</v>
      </c>
      <c r="DE82" s="20">
        <f t="shared" si="67"/>
        <v>0</v>
      </c>
      <c r="DF82" s="20">
        <f t="shared" si="67"/>
        <v>0</v>
      </c>
      <c r="DG82" s="20">
        <f t="shared" si="67"/>
        <v>0</v>
      </c>
      <c r="DH82" s="20">
        <f t="shared" si="67"/>
        <v>0</v>
      </c>
      <c r="DI82" s="20">
        <f t="shared" si="67"/>
        <v>0</v>
      </c>
      <c r="DJ82" s="20">
        <f t="shared" si="67"/>
        <v>0</v>
      </c>
      <c r="DK82" s="20">
        <f t="shared" si="67"/>
        <v>0</v>
      </c>
      <c r="DL82" s="20">
        <f t="shared" si="67"/>
        <v>0</v>
      </c>
      <c r="DM82" s="20">
        <f t="shared" si="67"/>
        <v>0</v>
      </c>
      <c r="DN82" s="20">
        <f t="shared" si="67"/>
        <v>0</v>
      </c>
      <c r="DO82" s="20">
        <f t="shared" si="68"/>
        <v>0</v>
      </c>
      <c r="DP82" s="20">
        <f t="shared" si="68"/>
        <v>0</v>
      </c>
      <c r="DR82" s="25">
        <f t="shared" si="55"/>
        <v>8000000</v>
      </c>
      <c r="DS82" s="25">
        <f t="shared" si="36"/>
        <v>8000000</v>
      </c>
      <c r="DT82" s="25">
        <f t="shared" si="69"/>
        <v>8000000</v>
      </c>
    </row>
    <row r="83" spans="1:126" ht="29.25" customHeight="1" x14ac:dyDescent="0.25">
      <c r="A83" s="242" t="s">
        <v>215</v>
      </c>
      <c r="B83" s="245" t="s">
        <v>247</v>
      </c>
      <c r="C83" s="28" t="s">
        <v>248</v>
      </c>
      <c r="D83" s="17" t="s">
        <v>249</v>
      </c>
      <c r="E83" s="18">
        <v>520</v>
      </c>
      <c r="F83" s="19" t="s">
        <v>127</v>
      </c>
      <c r="G83" s="20">
        <f t="shared" si="60"/>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0.5694337495997438</v>
      </c>
      <c r="AD83" s="20">
        <f t="shared" si="70"/>
        <v>17783416</v>
      </c>
      <c r="AE83" s="20"/>
      <c r="AF83" s="20">
        <f>+'[3]OCTUBRE 2018'!$K$3960</f>
        <v>17783416</v>
      </c>
      <c r="AG83" s="20"/>
      <c r="AH83" s="20"/>
      <c r="AI83" s="20"/>
      <c r="AJ83" s="20"/>
      <c r="AK83" s="20"/>
      <c r="AL83" s="20"/>
      <c r="AM83" s="20"/>
      <c r="AN83" s="20"/>
      <c r="AO83" s="20"/>
      <c r="AP83" s="20"/>
      <c r="AQ83" s="20"/>
      <c r="AR83" s="20"/>
      <c r="AS83" s="20"/>
      <c r="AT83" s="20"/>
      <c r="AU83" s="20"/>
      <c r="AV83" s="20"/>
      <c r="AW83" s="20"/>
      <c r="AX83" s="20"/>
      <c r="AY83" s="20"/>
      <c r="AZ83" s="21">
        <f t="shared" si="11"/>
        <v>0.4305662504002562</v>
      </c>
      <c r="BA83" s="20">
        <f t="shared" si="61"/>
        <v>13446584</v>
      </c>
      <c r="BB83" s="20">
        <f t="shared" si="62"/>
        <v>0</v>
      </c>
      <c r="BC83" s="20">
        <f t="shared" si="62"/>
        <v>13446584</v>
      </c>
      <c r="BD83" s="20">
        <f t="shared" si="62"/>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63"/>
        <v>0</v>
      </c>
      <c r="BS83" s="20">
        <f t="shared" si="63"/>
        <v>0</v>
      </c>
      <c r="BT83" s="20">
        <f t="shared" si="63"/>
        <v>0</v>
      </c>
      <c r="BU83" s="20">
        <f t="shared" si="63"/>
        <v>0</v>
      </c>
      <c r="BV83" s="20">
        <f t="shared" si="63"/>
        <v>0</v>
      </c>
      <c r="BW83" s="21">
        <f>+BX83/G83</f>
        <v>0.56452395132885047</v>
      </c>
      <c r="BX83" s="20">
        <f t="shared" si="64"/>
        <v>17630083</v>
      </c>
      <c r="BY83" s="20"/>
      <c r="BZ83" s="20">
        <f>+'[3]OCTUBRE 2018'!$H$3958</f>
        <v>17630083</v>
      </c>
      <c r="CA83" s="20"/>
      <c r="CB83" s="20"/>
      <c r="CC83" s="20"/>
      <c r="CD83" s="20"/>
      <c r="CE83" s="20"/>
      <c r="CF83" s="20"/>
      <c r="CG83" s="20"/>
      <c r="CH83" s="20"/>
      <c r="CI83" s="20"/>
      <c r="CJ83" s="20"/>
      <c r="CK83" s="20"/>
      <c r="CL83" s="20"/>
      <c r="CM83" s="20"/>
      <c r="CN83" s="20"/>
      <c r="CO83" s="20"/>
      <c r="CP83" s="20"/>
      <c r="CQ83" s="20"/>
      <c r="CR83" s="20"/>
      <c r="CS83" s="20"/>
      <c r="CT83" s="21">
        <f t="shared" si="65"/>
        <v>0.43547604867114953</v>
      </c>
      <c r="CU83" s="20">
        <f t="shared" si="45"/>
        <v>13599917</v>
      </c>
      <c r="CV83" s="20">
        <f t="shared" si="66"/>
        <v>0</v>
      </c>
      <c r="CW83" s="20">
        <f t="shared" si="66"/>
        <v>13599917</v>
      </c>
      <c r="CX83" s="20"/>
      <c r="CY83" s="20">
        <f t="shared" si="67"/>
        <v>0</v>
      </c>
      <c r="CZ83" s="20">
        <f t="shared" si="67"/>
        <v>0</v>
      </c>
      <c r="DA83" s="20">
        <f t="shared" si="67"/>
        <v>0</v>
      </c>
      <c r="DB83" s="20">
        <f t="shared" si="67"/>
        <v>0</v>
      </c>
      <c r="DC83" s="20">
        <f t="shared" si="67"/>
        <v>0</v>
      </c>
      <c r="DD83" s="20">
        <f t="shared" si="67"/>
        <v>0</v>
      </c>
      <c r="DE83" s="20">
        <f t="shared" si="67"/>
        <v>0</v>
      </c>
      <c r="DF83" s="20">
        <f t="shared" si="67"/>
        <v>0</v>
      </c>
      <c r="DG83" s="20">
        <f t="shared" si="67"/>
        <v>0</v>
      </c>
      <c r="DH83" s="20">
        <f t="shared" si="67"/>
        <v>0</v>
      </c>
      <c r="DI83" s="20">
        <f t="shared" si="67"/>
        <v>0</v>
      </c>
      <c r="DJ83" s="20">
        <f t="shared" si="67"/>
        <v>0</v>
      </c>
      <c r="DK83" s="20">
        <f t="shared" si="67"/>
        <v>0</v>
      </c>
      <c r="DL83" s="20">
        <f t="shared" si="67"/>
        <v>0</v>
      </c>
      <c r="DM83" s="20">
        <f t="shared" si="67"/>
        <v>0</v>
      </c>
      <c r="DN83" s="20">
        <f t="shared" si="67"/>
        <v>0</v>
      </c>
      <c r="DO83" s="20">
        <f t="shared" si="68"/>
        <v>0</v>
      </c>
      <c r="DP83" s="20">
        <f t="shared" si="68"/>
        <v>0</v>
      </c>
      <c r="DR83" s="25">
        <f>+G83</f>
        <v>31230000</v>
      </c>
      <c r="DS83" s="25">
        <f t="shared" si="36"/>
        <v>31230000</v>
      </c>
      <c r="DT83" s="25">
        <f t="shared" si="69"/>
        <v>31230000</v>
      </c>
    </row>
    <row r="84" spans="1:126" ht="33" customHeight="1" x14ac:dyDescent="0.25">
      <c r="A84" s="243"/>
      <c r="B84" s="247"/>
      <c r="C84" s="28" t="s">
        <v>250</v>
      </c>
      <c r="D84" s="17" t="s">
        <v>251</v>
      </c>
      <c r="E84" s="18">
        <v>520</v>
      </c>
      <c r="F84" s="19" t="s">
        <v>127</v>
      </c>
      <c r="G84" s="20">
        <f t="shared" si="60"/>
        <v>20000000</v>
      </c>
      <c r="H84" s="30"/>
      <c r="I84" s="20">
        <v>20000000</v>
      </c>
      <c r="J84" s="20"/>
      <c r="K84" s="20"/>
      <c r="L84" s="20"/>
      <c r="M84" s="20"/>
      <c r="N84" s="20"/>
      <c r="O84" s="20"/>
      <c r="P84" s="20"/>
      <c r="Q84" s="20"/>
      <c r="R84" s="20"/>
      <c r="S84" s="20"/>
      <c r="T84" s="20"/>
      <c r="U84" s="20"/>
      <c r="V84" s="20"/>
      <c r="W84" s="45"/>
      <c r="X84" s="20"/>
      <c r="Y84" s="20"/>
      <c r="Z84" s="20"/>
      <c r="AA84" s="20"/>
      <c r="AB84" s="20"/>
      <c r="AC84" s="21">
        <f>+AD84/G84</f>
        <v>0.8</v>
      </c>
      <c r="AD84" s="20">
        <f t="shared" si="70"/>
        <v>16000000</v>
      </c>
      <c r="AE84" s="20"/>
      <c r="AF84" s="20">
        <f>+'[5]JUNIO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1"/>
        <v>0.19999999999999996</v>
      </c>
      <c r="BA84" s="20">
        <f t="shared" si="61"/>
        <v>4000000</v>
      </c>
      <c r="BB84" s="20">
        <f t="shared" si="62"/>
        <v>0</v>
      </c>
      <c r="BC84" s="20">
        <f t="shared" si="62"/>
        <v>4000000</v>
      </c>
      <c r="BD84" s="20">
        <f t="shared" si="62"/>
        <v>0</v>
      </c>
      <c r="BE84" s="20">
        <f t="shared" si="50"/>
        <v>0</v>
      </c>
      <c r="BF84" s="20">
        <f t="shared" si="50"/>
        <v>0</v>
      </c>
      <c r="BG84" s="20">
        <f t="shared" si="50"/>
        <v>0</v>
      </c>
      <c r="BH84" s="20">
        <f t="shared" si="50"/>
        <v>0</v>
      </c>
      <c r="BI84" s="20">
        <f t="shared" si="50"/>
        <v>0</v>
      </c>
      <c r="BJ84" s="20">
        <f t="shared" si="50"/>
        <v>0</v>
      </c>
      <c r="BK84" s="20">
        <f t="shared" si="50"/>
        <v>0</v>
      </c>
      <c r="BL84" s="20">
        <f t="shared" ref="BL84:BQ90" si="71">R84-AO84</f>
        <v>0</v>
      </c>
      <c r="BM84" s="20">
        <f t="shared" si="71"/>
        <v>0</v>
      </c>
      <c r="BN84" s="20">
        <f t="shared" si="71"/>
        <v>0</v>
      </c>
      <c r="BO84" s="20">
        <f t="shared" si="71"/>
        <v>0</v>
      </c>
      <c r="BP84" s="20">
        <f t="shared" si="71"/>
        <v>0</v>
      </c>
      <c r="BQ84" s="20">
        <f t="shared" si="71"/>
        <v>0</v>
      </c>
      <c r="BR84" s="20">
        <f t="shared" si="63"/>
        <v>0</v>
      </c>
      <c r="BS84" s="20">
        <f t="shared" si="63"/>
        <v>0</v>
      </c>
      <c r="BT84" s="20">
        <f t="shared" si="63"/>
        <v>0</v>
      </c>
      <c r="BU84" s="20">
        <f t="shared" si="63"/>
        <v>0</v>
      </c>
      <c r="BV84" s="20">
        <f t="shared" si="63"/>
        <v>0</v>
      </c>
      <c r="BW84" s="21">
        <f>+BX84/G84</f>
        <v>0.78428019999999998</v>
      </c>
      <c r="BX84" s="20">
        <f t="shared" si="64"/>
        <v>15685604</v>
      </c>
      <c r="BY84" s="20"/>
      <c r="BZ84" s="20">
        <f>+'[2]AGOSTO 2018'!$H$3217</f>
        <v>15685604</v>
      </c>
      <c r="CA84" s="20"/>
      <c r="CB84" s="20"/>
      <c r="CC84" s="20"/>
      <c r="CD84" s="20"/>
      <c r="CE84" s="20"/>
      <c r="CF84" s="20"/>
      <c r="CG84" s="20"/>
      <c r="CH84" s="20"/>
      <c r="CI84" s="20"/>
      <c r="CJ84" s="20"/>
      <c r="CK84" s="20"/>
      <c r="CL84" s="20"/>
      <c r="CM84" s="20"/>
      <c r="CN84" s="20"/>
      <c r="CO84" s="20"/>
      <c r="CP84" s="20"/>
      <c r="CQ84" s="20"/>
      <c r="CR84" s="20"/>
      <c r="CS84" s="20"/>
      <c r="CT84" s="21">
        <f t="shared" si="65"/>
        <v>0.21571980000000002</v>
      </c>
      <c r="CU84" s="20">
        <f t="shared" si="45"/>
        <v>4314396</v>
      </c>
      <c r="CV84" s="20">
        <f t="shared" si="66"/>
        <v>0</v>
      </c>
      <c r="CW84" s="20">
        <f t="shared" si="66"/>
        <v>4314396</v>
      </c>
      <c r="CX84" s="20"/>
      <c r="CY84" s="20">
        <f t="shared" si="67"/>
        <v>0</v>
      </c>
      <c r="CZ84" s="20">
        <f t="shared" si="67"/>
        <v>0</v>
      </c>
      <c r="DA84" s="20">
        <f t="shared" si="67"/>
        <v>0</v>
      </c>
      <c r="DB84" s="20">
        <f t="shared" si="67"/>
        <v>0</v>
      </c>
      <c r="DC84" s="20">
        <f t="shared" si="67"/>
        <v>0</v>
      </c>
      <c r="DD84" s="20">
        <f t="shared" si="67"/>
        <v>0</v>
      </c>
      <c r="DE84" s="20">
        <f t="shared" si="67"/>
        <v>0</v>
      </c>
      <c r="DF84" s="20">
        <f t="shared" si="67"/>
        <v>0</v>
      </c>
      <c r="DG84" s="20">
        <f t="shared" si="67"/>
        <v>0</v>
      </c>
      <c r="DH84" s="20">
        <f t="shared" si="67"/>
        <v>0</v>
      </c>
      <c r="DI84" s="20">
        <f t="shared" si="67"/>
        <v>0</v>
      </c>
      <c r="DJ84" s="20">
        <f t="shared" si="67"/>
        <v>0</v>
      </c>
      <c r="DK84" s="20">
        <f t="shared" si="67"/>
        <v>0</v>
      </c>
      <c r="DL84" s="20">
        <f t="shared" si="67"/>
        <v>0</v>
      </c>
      <c r="DM84" s="20">
        <f t="shared" si="67"/>
        <v>0</v>
      </c>
      <c r="DN84" s="20">
        <f t="shared" si="67"/>
        <v>0</v>
      </c>
      <c r="DO84" s="20">
        <f t="shared" si="68"/>
        <v>0</v>
      </c>
      <c r="DP84" s="20">
        <f t="shared" si="68"/>
        <v>0</v>
      </c>
      <c r="DR84" s="25">
        <f>+G84</f>
        <v>20000000</v>
      </c>
      <c r="DS84" s="25">
        <f t="shared" si="36"/>
        <v>20000000</v>
      </c>
      <c r="DT84" s="25">
        <f t="shared" si="69"/>
        <v>20000000</v>
      </c>
    </row>
    <row r="85" spans="1:126" ht="48" customHeight="1" x14ac:dyDescent="0.25">
      <c r="A85" s="243"/>
      <c r="B85" s="64" t="s">
        <v>252</v>
      </c>
      <c r="C85" s="28" t="s">
        <v>253</v>
      </c>
      <c r="D85" s="17" t="s">
        <v>254</v>
      </c>
      <c r="E85" s="18">
        <v>520</v>
      </c>
      <c r="F85" s="19" t="s">
        <v>240</v>
      </c>
      <c r="G85" s="20">
        <f t="shared" si="60"/>
        <v>21000000</v>
      </c>
      <c r="H85" s="30"/>
      <c r="I85" s="20"/>
      <c r="J85" s="20"/>
      <c r="K85" s="20"/>
      <c r="L85" s="20"/>
      <c r="M85" s="20"/>
      <c r="N85" s="20"/>
      <c r="O85" s="20"/>
      <c r="P85" s="20"/>
      <c r="Q85" s="20"/>
      <c r="R85" s="20"/>
      <c r="S85" s="20"/>
      <c r="T85" s="20"/>
      <c r="U85" s="20"/>
      <c r="V85" s="20"/>
      <c r="W85" s="45">
        <v>20000000</v>
      </c>
      <c r="X85" s="20"/>
      <c r="Y85" s="20"/>
      <c r="Z85" s="20"/>
      <c r="AA85" s="20"/>
      <c r="AB85" s="20">
        <v>1000000</v>
      </c>
      <c r="AC85" s="21">
        <f t="shared" ref="AC85:AC98" si="72">+AD85/G85</f>
        <v>0.90349204761904767</v>
      </c>
      <c r="AD85" s="20">
        <f t="shared" si="7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1"/>
        <v>9.6507952380952333E-2</v>
      </c>
      <c r="BA85" s="20">
        <f t="shared" si="61"/>
        <v>2026667</v>
      </c>
      <c r="BB85" s="20">
        <f t="shared" si="62"/>
        <v>0</v>
      </c>
      <c r="BC85" s="20">
        <f t="shared" si="62"/>
        <v>0</v>
      </c>
      <c r="BD85" s="20">
        <f t="shared" si="62"/>
        <v>0</v>
      </c>
      <c r="BE85" s="20">
        <f t="shared" si="62"/>
        <v>0</v>
      </c>
      <c r="BF85" s="20">
        <f t="shared" si="62"/>
        <v>0</v>
      </c>
      <c r="BG85" s="20">
        <f t="shared" si="62"/>
        <v>0</v>
      </c>
      <c r="BH85" s="20">
        <f t="shared" si="62"/>
        <v>0</v>
      </c>
      <c r="BI85" s="20">
        <f t="shared" si="62"/>
        <v>0</v>
      </c>
      <c r="BJ85" s="20">
        <f t="shared" si="62"/>
        <v>0</v>
      </c>
      <c r="BK85" s="20">
        <f t="shared" si="62"/>
        <v>0</v>
      </c>
      <c r="BL85" s="20">
        <f t="shared" si="71"/>
        <v>0</v>
      </c>
      <c r="BM85" s="20">
        <f t="shared" si="71"/>
        <v>0</v>
      </c>
      <c r="BN85" s="20">
        <f t="shared" si="71"/>
        <v>0</v>
      </c>
      <c r="BO85" s="20">
        <f t="shared" si="71"/>
        <v>0</v>
      </c>
      <c r="BP85" s="20">
        <f t="shared" si="71"/>
        <v>0</v>
      </c>
      <c r="BQ85" s="20">
        <f t="shared" si="71"/>
        <v>1026667</v>
      </c>
      <c r="BR85" s="20">
        <f t="shared" si="63"/>
        <v>0</v>
      </c>
      <c r="BS85" s="20">
        <f t="shared" si="63"/>
        <v>0</v>
      </c>
      <c r="BT85" s="20">
        <f t="shared" si="63"/>
        <v>0</v>
      </c>
      <c r="BU85" s="20">
        <f t="shared" si="63"/>
        <v>0</v>
      </c>
      <c r="BV85" s="20">
        <f t="shared" si="63"/>
        <v>1000000</v>
      </c>
      <c r="BW85" s="21">
        <f t="shared" ref="BW85:BW96" si="73">+BX85/G85</f>
        <v>0.90349204761904767</v>
      </c>
      <c r="BX85" s="20">
        <f t="shared" si="64"/>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65"/>
        <v>9.6507952380952333E-2</v>
      </c>
      <c r="CU85" s="20">
        <f t="shared" si="45"/>
        <v>2026667</v>
      </c>
      <c r="CV85" s="20">
        <f t="shared" si="66"/>
        <v>0</v>
      </c>
      <c r="CW85" s="20">
        <f t="shared" si="66"/>
        <v>0</v>
      </c>
      <c r="CX85" s="20"/>
      <c r="CY85" s="20">
        <f t="shared" si="67"/>
        <v>0</v>
      </c>
      <c r="CZ85" s="20">
        <f t="shared" si="67"/>
        <v>0</v>
      </c>
      <c r="DA85" s="20">
        <f t="shared" si="67"/>
        <v>0</v>
      </c>
      <c r="DB85" s="20">
        <f t="shared" si="67"/>
        <v>0</v>
      </c>
      <c r="DC85" s="20">
        <f t="shared" si="67"/>
        <v>0</v>
      </c>
      <c r="DD85" s="20">
        <f t="shared" si="67"/>
        <v>0</v>
      </c>
      <c r="DE85" s="20">
        <f t="shared" si="67"/>
        <v>0</v>
      </c>
      <c r="DF85" s="20">
        <f t="shared" si="67"/>
        <v>0</v>
      </c>
      <c r="DG85" s="20">
        <f t="shared" si="67"/>
        <v>0</v>
      </c>
      <c r="DH85" s="20">
        <f t="shared" si="67"/>
        <v>0</v>
      </c>
      <c r="DI85" s="20">
        <f t="shared" si="67"/>
        <v>0</v>
      </c>
      <c r="DJ85" s="20">
        <f t="shared" si="67"/>
        <v>0</v>
      </c>
      <c r="DK85" s="20">
        <f t="shared" si="67"/>
        <v>1026667</v>
      </c>
      <c r="DL85" s="20">
        <f t="shared" si="67"/>
        <v>0</v>
      </c>
      <c r="DM85" s="20">
        <f t="shared" si="67"/>
        <v>0</v>
      </c>
      <c r="DN85" s="20">
        <f t="shared" si="67"/>
        <v>0</v>
      </c>
      <c r="DO85" s="20">
        <f t="shared" si="68"/>
        <v>0</v>
      </c>
      <c r="DP85" s="20">
        <f t="shared" si="68"/>
        <v>1000000</v>
      </c>
      <c r="DR85" s="25">
        <f t="shared" ref="DR85:DR121" si="74">+G85</f>
        <v>21000000</v>
      </c>
      <c r="DS85" s="25">
        <f t="shared" si="36"/>
        <v>21000000</v>
      </c>
      <c r="DT85" s="25">
        <f t="shared" si="69"/>
        <v>21000000</v>
      </c>
    </row>
    <row r="86" spans="1:126" ht="24" customHeight="1" x14ac:dyDescent="0.25">
      <c r="A86" s="243"/>
      <c r="B86" s="65" t="s">
        <v>255</v>
      </c>
      <c r="C86" s="28" t="s">
        <v>256</v>
      </c>
      <c r="D86" s="64" t="s">
        <v>257</v>
      </c>
      <c r="E86" s="18">
        <v>520</v>
      </c>
      <c r="F86" s="66" t="s">
        <v>127</v>
      </c>
      <c r="G86" s="20">
        <f t="shared" si="60"/>
        <v>50000000</v>
      </c>
      <c r="H86" s="30"/>
      <c r="I86" s="20">
        <f>30000000+10000000</f>
        <v>40000000</v>
      </c>
      <c r="J86" s="45"/>
      <c r="K86" s="67"/>
      <c r="L86" s="45"/>
      <c r="M86" s="30"/>
      <c r="N86" s="30"/>
      <c r="O86" s="30"/>
      <c r="P86" s="30"/>
      <c r="Q86" s="30"/>
      <c r="R86" s="24"/>
      <c r="S86" s="24"/>
      <c r="T86" s="24"/>
      <c r="U86" s="24"/>
      <c r="V86" s="30"/>
      <c r="W86" s="45"/>
      <c r="X86" s="20"/>
      <c r="Y86" s="20">
        <v>10000000</v>
      </c>
      <c r="Z86" s="30"/>
      <c r="AA86" s="30"/>
      <c r="AB86" s="68"/>
      <c r="AC86" s="21">
        <f t="shared" si="72"/>
        <v>0.76905791999999995</v>
      </c>
      <c r="AD86" s="20">
        <f t="shared" si="70"/>
        <v>38452896</v>
      </c>
      <c r="AE86" s="20"/>
      <c r="AF86" s="20">
        <f>+'[3]OCTUBRE 2018'!$K$3995</f>
        <v>38452896</v>
      </c>
      <c r="AG86" s="20"/>
      <c r="AH86" s="20"/>
      <c r="AI86" s="20"/>
      <c r="AJ86" s="20"/>
      <c r="AK86" s="20"/>
      <c r="AL86" s="20"/>
      <c r="AM86" s="20"/>
      <c r="AN86" s="20"/>
      <c r="AO86" s="20"/>
      <c r="AP86" s="20"/>
      <c r="AQ86" s="20"/>
      <c r="AR86" s="20"/>
      <c r="AS86" s="20"/>
      <c r="AT86" s="20"/>
      <c r="AU86" s="20"/>
      <c r="AV86" s="20"/>
      <c r="AW86" s="20"/>
      <c r="AX86" s="20"/>
      <c r="AY86" s="20"/>
      <c r="AZ86" s="21">
        <f t="shared" si="11"/>
        <v>0.23094208000000005</v>
      </c>
      <c r="BA86" s="20">
        <f t="shared" si="61"/>
        <v>11547104</v>
      </c>
      <c r="BB86" s="20">
        <f t="shared" si="62"/>
        <v>0</v>
      </c>
      <c r="BC86" s="20">
        <f t="shared" si="62"/>
        <v>1547104</v>
      </c>
      <c r="BD86" s="20">
        <f t="shared" si="62"/>
        <v>0</v>
      </c>
      <c r="BE86" s="20">
        <f t="shared" si="62"/>
        <v>0</v>
      </c>
      <c r="BF86" s="20">
        <f t="shared" si="62"/>
        <v>0</v>
      </c>
      <c r="BG86" s="20">
        <f t="shared" si="62"/>
        <v>0</v>
      </c>
      <c r="BH86" s="20">
        <f t="shared" si="62"/>
        <v>0</v>
      </c>
      <c r="BI86" s="20">
        <f t="shared" si="62"/>
        <v>0</v>
      </c>
      <c r="BJ86" s="20">
        <f t="shared" si="62"/>
        <v>0</v>
      </c>
      <c r="BK86" s="20">
        <f t="shared" si="62"/>
        <v>0</v>
      </c>
      <c r="BL86" s="20">
        <f t="shared" si="71"/>
        <v>0</v>
      </c>
      <c r="BM86" s="20">
        <f t="shared" si="71"/>
        <v>0</v>
      </c>
      <c r="BN86" s="20">
        <f t="shared" si="71"/>
        <v>0</v>
      </c>
      <c r="BO86" s="20">
        <f t="shared" si="71"/>
        <v>0</v>
      </c>
      <c r="BP86" s="20">
        <f t="shared" si="71"/>
        <v>0</v>
      </c>
      <c r="BQ86" s="20">
        <f t="shared" si="71"/>
        <v>0</v>
      </c>
      <c r="BR86" s="20">
        <f t="shared" si="63"/>
        <v>0</v>
      </c>
      <c r="BS86" s="20">
        <f t="shared" si="63"/>
        <v>10000000</v>
      </c>
      <c r="BT86" s="20">
        <f t="shared" si="63"/>
        <v>0</v>
      </c>
      <c r="BU86" s="20">
        <f t="shared" si="63"/>
        <v>0</v>
      </c>
      <c r="BV86" s="20">
        <f t="shared" si="63"/>
        <v>0</v>
      </c>
      <c r="BW86" s="21">
        <f t="shared" si="73"/>
        <v>0.59119124000000001</v>
      </c>
      <c r="BX86" s="20">
        <f t="shared" si="64"/>
        <v>29559562</v>
      </c>
      <c r="BY86" s="20"/>
      <c r="BZ86" s="20">
        <f>+'[2]AGOSTO 2018'!$H$3236</f>
        <v>29559562</v>
      </c>
      <c r="CA86" s="20"/>
      <c r="CB86" s="20"/>
      <c r="CC86" s="20"/>
      <c r="CD86" s="20"/>
      <c r="CE86" s="20"/>
      <c r="CF86" s="20"/>
      <c r="CG86" s="20"/>
      <c r="CH86" s="20"/>
      <c r="CI86" s="20"/>
      <c r="CJ86" s="20"/>
      <c r="CK86" s="20"/>
      <c r="CL86" s="20"/>
      <c r="CM86" s="20"/>
      <c r="CN86" s="20"/>
      <c r="CO86" s="20"/>
      <c r="CP86" s="20"/>
      <c r="CQ86" s="20"/>
      <c r="CR86" s="20"/>
      <c r="CS86" s="20"/>
      <c r="CT86" s="21">
        <f t="shared" si="65"/>
        <v>0.40880875999999999</v>
      </c>
      <c r="CU86" s="20">
        <f t="shared" si="45"/>
        <v>20440438</v>
      </c>
      <c r="CV86" s="20">
        <f t="shared" si="66"/>
        <v>0</v>
      </c>
      <c r="CW86" s="20">
        <f t="shared" si="66"/>
        <v>10440438</v>
      </c>
      <c r="CX86" s="20"/>
      <c r="CY86" s="20">
        <f t="shared" si="67"/>
        <v>0</v>
      </c>
      <c r="CZ86" s="20">
        <f t="shared" si="67"/>
        <v>0</v>
      </c>
      <c r="DA86" s="20">
        <f t="shared" si="67"/>
        <v>0</v>
      </c>
      <c r="DB86" s="20">
        <f t="shared" si="67"/>
        <v>0</v>
      </c>
      <c r="DC86" s="20">
        <f t="shared" si="67"/>
        <v>0</v>
      </c>
      <c r="DD86" s="20">
        <f t="shared" si="67"/>
        <v>0</v>
      </c>
      <c r="DE86" s="20">
        <f t="shared" si="67"/>
        <v>0</v>
      </c>
      <c r="DF86" s="20">
        <f t="shared" si="67"/>
        <v>0</v>
      </c>
      <c r="DG86" s="20">
        <f t="shared" si="67"/>
        <v>0</v>
      </c>
      <c r="DH86" s="20">
        <f t="shared" si="67"/>
        <v>0</v>
      </c>
      <c r="DI86" s="20">
        <f t="shared" si="67"/>
        <v>0</v>
      </c>
      <c r="DJ86" s="20">
        <f t="shared" si="67"/>
        <v>0</v>
      </c>
      <c r="DK86" s="20">
        <f t="shared" si="67"/>
        <v>0</v>
      </c>
      <c r="DL86" s="20">
        <f t="shared" si="67"/>
        <v>0</v>
      </c>
      <c r="DM86" s="20">
        <f t="shared" si="67"/>
        <v>10000000</v>
      </c>
      <c r="DN86" s="20">
        <f t="shared" si="67"/>
        <v>0</v>
      </c>
      <c r="DO86" s="20">
        <f t="shared" si="68"/>
        <v>0</v>
      </c>
      <c r="DP86" s="20">
        <f t="shared" si="68"/>
        <v>0</v>
      </c>
      <c r="DR86" s="25">
        <f t="shared" si="74"/>
        <v>50000000</v>
      </c>
      <c r="DS86" s="25">
        <f t="shared" si="36"/>
        <v>50000000</v>
      </c>
      <c r="DT86" s="25">
        <f t="shared" si="69"/>
        <v>50000000</v>
      </c>
    </row>
    <row r="87" spans="1:126" s="74" customFormat="1" ht="43.5" customHeight="1" x14ac:dyDescent="0.25">
      <c r="A87" s="243" t="s">
        <v>215</v>
      </c>
      <c r="B87" s="69" t="s">
        <v>258</v>
      </c>
      <c r="C87" s="70" t="s">
        <v>259</v>
      </c>
      <c r="D87" s="17" t="s">
        <v>260</v>
      </c>
      <c r="E87" s="71">
        <v>520</v>
      </c>
      <c r="F87" s="66" t="s">
        <v>127</v>
      </c>
      <c r="G87" s="20">
        <f t="shared" si="60"/>
        <v>6000000</v>
      </c>
      <c r="H87" s="24"/>
      <c r="I87" s="20"/>
      <c r="J87" s="20"/>
      <c r="K87" s="24"/>
      <c r="L87" s="72">
        <v>6000000</v>
      </c>
      <c r="M87" s="24"/>
      <c r="N87" s="24"/>
      <c r="O87" s="24"/>
      <c r="P87" s="24"/>
      <c r="Q87" s="24"/>
      <c r="R87" s="24"/>
      <c r="S87" s="24"/>
      <c r="T87" s="24"/>
      <c r="U87" s="24"/>
      <c r="V87" s="30"/>
      <c r="W87" s="45"/>
      <c r="X87" s="20"/>
      <c r="Y87" s="20"/>
      <c r="Z87" s="20"/>
      <c r="AA87" s="20"/>
      <c r="AB87" s="20"/>
      <c r="AC87" s="73">
        <f t="shared" si="72"/>
        <v>0.83333333333333337</v>
      </c>
      <c r="AD87" s="20">
        <f t="shared" si="70"/>
        <v>5000000</v>
      </c>
      <c r="AE87" s="72"/>
      <c r="AF87" s="72"/>
      <c r="AG87" s="72"/>
      <c r="AH87" s="72"/>
      <c r="AI87" s="72">
        <f>+'[2]AGOSTO 2018'!$N$3250</f>
        <v>5000000</v>
      </c>
      <c r="AJ87" s="20"/>
      <c r="AK87" s="72"/>
      <c r="AL87" s="72"/>
      <c r="AM87" s="72"/>
      <c r="AN87" s="72"/>
      <c r="AO87" s="72"/>
      <c r="AP87" s="72"/>
      <c r="AQ87" s="72"/>
      <c r="AR87" s="72"/>
      <c r="AS87" s="72"/>
      <c r="AT87" s="72"/>
      <c r="AU87" s="72"/>
      <c r="AV87" s="72"/>
      <c r="AW87" s="72"/>
      <c r="AX87" s="72"/>
      <c r="AY87" s="72"/>
      <c r="AZ87" s="73">
        <f t="shared" si="11"/>
        <v>0.16666666666666663</v>
      </c>
      <c r="BA87" s="20">
        <f t="shared" si="61"/>
        <v>1000000</v>
      </c>
      <c r="BB87" s="20">
        <f t="shared" si="62"/>
        <v>0</v>
      </c>
      <c r="BC87" s="20">
        <f t="shared" si="62"/>
        <v>0</v>
      </c>
      <c r="BD87" s="20">
        <f t="shared" si="62"/>
        <v>0</v>
      </c>
      <c r="BE87" s="20">
        <f t="shared" si="62"/>
        <v>0</v>
      </c>
      <c r="BF87" s="20">
        <f t="shared" si="62"/>
        <v>1000000</v>
      </c>
      <c r="BG87" s="20">
        <f t="shared" si="62"/>
        <v>0</v>
      </c>
      <c r="BH87" s="20">
        <f t="shared" si="62"/>
        <v>0</v>
      </c>
      <c r="BI87" s="20">
        <f t="shared" si="62"/>
        <v>0</v>
      </c>
      <c r="BJ87" s="20">
        <f t="shared" si="62"/>
        <v>0</v>
      </c>
      <c r="BK87" s="20">
        <f t="shared" si="62"/>
        <v>0</v>
      </c>
      <c r="BL87" s="20">
        <f t="shared" si="71"/>
        <v>0</v>
      </c>
      <c r="BM87" s="20">
        <f t="shared" si="71"/>
        <v>0</v>
      </c>
      <c r="BN87" s="20">
        <f t="shared" si="71"/>
        <v>0</v>
      </c>
      <c r="BO87" s="20">
        <f t="shared" si="71"/>
        <v>0</v>
      </c>
      <c r="BP87" s="20">
        <f t="shared" si="71"/>
        <v>0</v>
      </c>
      <c r="BQ87" s="20">
        <f t="shared" si="71"/>
        <v>0</v>
      </c>
      <c r="BR87" s="20">
        <f t="shared" si="63"/>
        <v>0</v>
      </c>
      <c r="BS87" s="20">
        <f t="shared" si="63"/>
        <v>0</v>
      </c>
      <c r="BT87" s="20">
        <f t="shared" si="63"/>
        <v>0</v>
      </c>
      <c r="BU87" s="20">
        <f t="shared" si="63"/>
        <v>0</v>
      </c>
      <c r="BV87" s="20">
        <f t="shared" si="63"/>
        <v>0</v>
      </c>
      <c r="BW87" s="73">
        <f t="shared" si="73"/>
        <v>0</v>
      </c>
      <c r="BX87" s="20">
        <f t="shared" si="64"/>
        <v>0</v>
      </c>
      <c r="BY87" s="72"/>
      <c r="BZ87" s="72"/>
      <c r="CA87" s="72"/>
      <c r="CB87" s="72"/>
      <c r="CC87" s="72"/>
      <c r="CD87" s="72"/>
      <c r="CE87" s="72"/>
      <c r="CF87" s="72"/>
      <c r="CG87" s="72"/>
      <c r="CH87" s="72"/>
      <c r="CI87" s="72"/>
      <c r="CJ87" s="72"/>
      <c r="CK87" s="72"/>
      <c r="CL87" s="72"/>
      <c r="CM87" s="72"/>
      <c r="CN87" s="72"/>
      <c r="CO87" s="72"/>
      <c r="CP87" s="72"/>
      <c r="CQ87" s="72"/>
      <c r="CR87" s="72"/>
      <c r="CS87" s="72"/>
      <c r="CT87" s="73">
        <f t="shared" si="65"/>
        <v>1</v>
      </c>
      <c r="CU87" s="20">
        <f t="shared" si="45"/>
        <v>6000000</v>
      </c>
      <c r="CV87" s="20">
        <f t="shared" si="66"/>
        <v>0</v>
      </c>
      <c r="CW87" s="20">
        <f t="shared" si="66"/>
        <v>0</v>
      </c>
      <c r="CX87" s="20"/>
      <c r="CY87" s="20">
        <f t="shared" si="67"/>
        <v>0</v>
      </c>
      <c r="CZ87" s="20">
        <f t="shared" si="67"/>
        <v>6000000</v>
      </c>
      <c r="DA87" s="20">
        <f t="shared" si="67"/>
        <v>0</v>
      </c>
      <c r="DB87" s="20">
        <f t="shared" si="67"/>
        <v>0</v>
      </c>
      <c r="DC87" s="20">
        <f t="shared" si="67"/>
        <v>0</v>
      </c>
      <c r="DD87" s="20">
        <f t="shared" si="67"/>
        <v>0</v>
      </c>
      <c r="DE87" s="20">
        <f t="shared" si="67"/>
        <v>0</v>
      </c>
      <c r="DF87" s="20">
        <f t="shared" si="67"/>
        <v>0</v>
      </c>
      <c r="DG87" s="20">
        <f t="shared" si="67"/>
        <v>0</v>
      </c>
      <c r="DH87" s="20">
        <f t="shared" si="67"/>
        <v>0</v>
      </c>
      <c r="DI87" s="20">
        <f t="shared" si="67"/>
        <v>0</v>
      </c>
      <c r="DJ87" s="20">
        <f t="shared" si="67"/>
        <v>0</v>
      </c>
      <c r="DK87" s="20">
        <f t="shared" si="67"/>
        <v>0</v>
      </c>
      <c r="DL87" s="20">
        <f t="shared" si="67"/>
        <v>0</v>
      </c>
      <c r="DM87" s="20">
        <f t="shared" si="67"/>
        <v>0</v>
      </c>
      <c r="DN87" s="20">
        <f t="shared" ref="DN87:DN90" si="75">Z87-CQ87</f>
        <v>0</v>
      </c>
      <c r="DO87" s="20">
        <f t="shared" si="68"/>
        <v>0</v>
      </c>
      <c r="DP87" s="20">
        <f t="shared" si="68"/>
        <v>0</v>
      </c>
      <c r="DR87" s="25">
        <f t="shared" si="74"/>
        <v>6000000</v>
      </c>
      <c r="DS87" s="25">
        <f t="shared" si="36"/>
        <v>6000000</v>
      </c>
      <c r="DT87" s="25">
        <f t="shared" si="69"/>
        <v>6000000</v>
      </c>
    </row>
    <row r="88" spans="1:126" ht="44.25" customHeight="1" x14ac:dyDescent="0.25">
      <c r="A88" s="243"/>
      <c r="B88" s="239" t="s">
        <v>261</v>
      </c>
      <c r="C88" s="28" t="s">
        <v>262</v>
      </c>
      <c r="D88" s="17" t="s">
        <v>263</v>
      </c>
      <c r="E88" s="18">
        <v>520</v>
      </c>
      <c r="F88" s="66" t="s">
        <v>127</v>
      </c>
      <c r="G88" s="20">
        <f t="shared" si="60"/>
        <v>6000000</v>
      </c>
      <c r="H88" s="30"/>
      <c r="I88" s="20">
        <v>6000000</v>
      </c>
      <c r="J88" s="45"/>
      <c r="K88" s="45"/>
      <c r="L88" s="75"/>
      <c r="M88" s="30"/>
      <c r="N88" s="30"/>
      <c r="O88" s="30"/>
      <c r="P88" s="30"/>
      <c r="Q88" s="30"/>
      <c r="R88" s="24"/>
      <c r="S88" s="24"/>
      <c r="T88" s="24"/>
      <c r="U88" s="24"/>
      <c r="V88" s="30"/>
      <c r="W88" s="45"/>
      <c r="X88" s="20"/>
      <c r="Y88" s="20"/>
      <c r="Z88" s="20"/>
      <c r="AA88" s="20"/>
      <c r="AB88" s="20"/>
      <c r="AC88" s="21">
        <f t="shared" si="72"/>
        <v>1</v>
      </c>
      <c r="AD88" s="20">
        <f t="shared" si="70"/>
        <v>6000000</v>
      </c>
      <c r="AE88" s="20"/>
      <c r="AF88" s="20">
        <f>+'[5]JUNIO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4" si="76">1-AC88</f>
        <v>0</v>
      </c>
      <c r="BA88" s="20">
        <f t="shared" si="61"/>
        <v>0</v>
      </c>
      <c r="BB88" s="20">
        <f t="shared" si="62"/>
        <v>0</v>
      </c>
      <c r="BC88" s="20">
        <f t="shared" si="62"/>
        <v>0</v>
      </c>
      <c r="BD88" s="20">
        <f t="shared" si="62"/>
        <v>0</v>
      </c>
      <c r="BE88" s="20">
        <f t="shared" si="62"/>
        <v>0</v>
      </c>
      <c r="BF88" s="20">
        <f t="shared" si="62"/>
        <v>0</v>
      </c>
      <c r="BG88" s="20">
        <f t="shared" si="62"/>
        <v>0</v>
      </c>
      <c r="BH88" s="20">
        <f t="shared" si="62"/>
        <v>0</v>
      </c>
      <c r="BI88" s="20">
        <f t="shared" si="62"/>
        <v>0</v>
      </c>
      <c r="BJ88" s="20">
        <f t="shared" si="62"/>
        <v>0</v>
      </c>
      <c r="BK88" s="20">
        <f t="shared" si="62"/>
        <v>0</v>
      </c>
      <c r="BL88" s="20">
        <f t="shared" si="71"/>
        <v>0</v>
      </c>
      <c r="BM88" s="20">
        <f t="shared" si="71"/>
        <v>0</v>
      </c>
      <c r="BN88" s="20">
        <f t="shared" si="71"/>
        <v>0</v>
      </c>
      <c r="BO88" s="20">
        <f t="shared" si="71"/>
        <v>0</v>
      </c>
      <c r="BP88" s="20">
        <f t="shared" si="71"/>
        <v>0</v>
      </c>
      <c r="BQ88" s="20">
        <f t="shared" si="71"/>
        <v>0</v>
      </c>
      <c r="BR88" s="20">
        <f t="shared" si="63"/>
        <v>0</v>
      </c>
      <c r="BS88" s="20">
        <f t="shared" si="63"/>
        <v>0</v>
      </c>
      <c r="BT88" s="20">
        <f t="shared" si="63"/>
        <v>0</v>
      </c>
      <c r="BU88" s="20">
        <f t="shared" si="63"/>
        <v>0</v>
      </c>
      <c r="BV88" s="20">
        <f t="shared" si="63"/>
        <v>0</v>
      </c>
      <c r="BW88" s="21">
        <f t="shared" si="73"/>
        <v>0.85948883333333337</v>
      </c>
      <c r="BX88" s="20">
        <f t="shared" si="64"/>
        <v>5156933</v>
      </c>
      <c r="BY88" s="20"/>
      <c r="BZ88" s="20">
        <f>+'[4]JULIO 2018'!$H$2842</f>
        <v>5156933</v>
      </c>
      <c r="CA88" s="20"/>
      <c r="CB88" s="20"/>
      <c r="CC88" s="20"/>
      <c r="CD88" s="20"/>
      <c r="CE88" s="20"/>
      <c r="CF88" s="20"/>
      <c r="CG88" s="20"/>
      <c r="CH88" s="20"/>
      <c r="CI88" s="20"/>
      <c r="CJ88" s="20"/>
      <c r="CK88" s="20"/>
      <c r="CL88" s="20"/>
      <c r="CM88" s="20"/>
      <c r="CN88" s="20"/>
      <c r="CO88" s="20"/>
      <c r="CP88" s="20"/>
      <c r="CQ88" s="20"/>
      <c r="CR88" s="20"/>
      <c r="CS88" s="20"/>
      <c r="CT88" s="73">
        <f t="shared" si="65"/>
        <v>0.14051116666666663</v>
      </c>
      <c r="CU88" s="20">
        <f t="shared" si="45"/>
        <v>843067</v>
      </c>
      <c r="CV88" s="20">
        <f t="shared" si="66"/>
        <v>0</v>
      </c>
      <c r="CW88" s="20">
        <f t="shared" si="66"/>
        <v>843067</v>
      </c>
      <c r="CX88" s="20"/>
      <c r="CY88" s="20">
        <f t="shared" ref="CY88:DM90" si="77">K88-CB88</f>
        <v>0</v>
      </c>
      <c r="CZ88" s="20">
        <f t="shared" si="77"/>
        <v>0</v>
      </c>
      <c r="DA88" s="20">
        <f t="shared" si="77"/>
        <v>0</v>
      </c>
      <c r="DB88" s="20">
        <f t="shared" si="77"/>
        <v>0</v>
      </c>
      <c r="DC88" s="20">
        <f t="shared" si="77"/>
        <v>0</v>
      </c>
      <c r="DD88" s="20">
        <f t="shared" si="77"/>
        <v>0</v>
      </c>
      <c r="DE88" s="20">
        <f t="shared" si="77"/>
        <v>0</v>
      </c>
      <c r="DF88" s="20">
        <f t="shared" si="77"/>
        <v>0</v>
      </c>
      <c r="DG88" s="20">
        <f t="shared" si="77"/>
        <v>0</v>
      </c>
      <c r="DH88" s="20">
        <f t="shared" si="77"/>
        <v>0</v>
      </c>
      <c r="DI88" s="20">
        <f t="shared" si="77"/>
        <v>0</v>
      </c>
      <c r="DJ88" s="20">
        <f t="shared" si="77"/>
        <v>0</v>
      </c>
      <c r="DK88" s="20">
        <f t="shared" si="77"/>
        <v>0</v>
      </c>
      <c r="DL88" s="20">
        <f t="shared" si="77"/>
        <v>0</v>
      </c>
      <c r="DM88" s="20">
        <f t="shared" si="77"/>
        <v>0</v>
      </c>
      <c r="DN88" s="20">
        <f t="shared" si="75"/>
        <v>0</v>
      </c>
      <c r="DO88" s="20">
        <f t="shared" si="68"/>
        <v>0</v>
      </c>
      <c r="DP88" s="20">
        <f t="shared" si="68"/>
        <v>0</v>
      </c>
      <c r="DR88" s="25">
        <f t="shared" si="74"/>
        <v>6000000</v>
      </c>
      <c r="DS88" s="25">
        <f t="shared" si="36"/>
        <v>6000000</v>
      </c>
      <c r="DT88" s="25">
        <f t="shared" si="69"/>
        <v>6000000</v>
      </c>
      <c r="DU88" s="33"/>
    </row>
    <row r="89" spans="1:126" ht="28.5" customHeight="1" x14ac:dyDescent="0.25">
      <c r="A89" s="243"/>
      <c r="B89" s="248"/>
      <c r="C89" s="28" t="s">
        <v>264</v>
      </c>
      <c r="D89" s="17" t="s">
        <v>265</v>
      </c>
      <c r="E89" s="18">
        <v>520</v>
      </c>
      <c r="F89" s="19" t="s">
        <v>240</v>
      </c>
      <c r="G89" s="20">
        <f t="shared" si="60"/>
        <v>283500000</v>
      </c>
      <c r="H89" s="30"/>
      <c r="I89" s="20">
        <f>250000000+10000000</f>
        <v>260000000</v>
      </c>
      <c r="J89" s="45"/>
      <c r="K89" s="67"/>
      <c r="L89" s="75"/>
      <c r="M89" s="30"/>
      <c r="N89" s="30"/>
      <c r="O89" s="30"/>
      <c r="P89" s="30"/>
      <c r="Q89" s="30"/>
      <c r="R89" s="24"/>
      <c r="S89" s="24"/>
      <c r="T89" s="24"/>
      <c r="U89" s="24"/>
      <c r="V89" s="30"/>
      <c r="W89" s="45"/>
      <c r="X89" s="20"/>
      <c r="Y89" s="20">
        <v>10000000</v>
      </c>
      <c r="Z89" s="20"/>
      <c r="AA89" s="20"/>
      <c r="AB89" s="20">
        <f>2000000+11500000</f>
        <v>13500000</v>
      </c>
      <c r="AC89" s="21">
        <f t="shared" si="72"/>
        <v>0.91965696649029982</v>
      </c>
      <c r="AD89" s="20">
        <f t="shared" si="70"/>
        <v>260722750</v>
      </c>
      <c r="AE89" s="20"/>
      <c r="AF89" s="20">
        <f>+'[6]SEPTIEMBRE 2018'!$K$3519</f>
        <v>249222750</v>
      </c>
      <c r="AG89" s="20"/>
      <c r="AH89" s="20"/>
      <c r="AI89" s="20"/>
      <c r="AJ89" s="20"/>
      <c r="AK89" s="20"/>
      <c r="AL89" s="20"/>
      <c r="AM89" s="20"/>
      <c r="AN89" s="20"/>
      <c r="AO89" s="20"/>
      <c r="AP89" s="20"/>
      <c r="AQ89" s="20"/>
      <c r="AR89" s="20"/>
      <c r="AS89" s="20"/>
      <c r="AT89" s="20"/>
      <c r="AU89" s="20"/>
      <c r="AV89" s="20"/>
      <c r="AW89" s="20"/>
      <c r="AX89" s="20"/>
      <c r="AY89" s="20">
        <f>+'[5]JUNIO 2018'!$AF$2514</f>
        <v>11500000</v>
      </c>
      <c r="AZ89" s="21">
        <f t="shared" si="76"/>
        <v>8.0343033509700179E-2</v>
      </c>
      <c r="BA89" s="20">
        <f t="shared" si="61"/>
        <v>22777250</v>
      </c>
      <c r="BB89" s="20">
        <f t="shared" si="62"/>
        <v>0</v>
      </c>
      <c r="BC89" s="20">
        <f t="shared" si="62"/>
        <v>10777250</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71"/>
        <v>0</v>
      </c>
      <c r="BM89" s="20">
        <f t="shared" si="71"/>
        <v>0</v>
      </c>
      <c r="BN89" s="20">
        <f t="shared" si="71"/>
        <v>0</v>
      </c>
      <c r="BO89" s="20">
        <f t="shared" si="71"/>
        <v>0</v>
      </c>
      <c r="BP89" s="20">
        <f t="shared" si="71"/>
        <v>0</v>
      </c>
      <c r="BQ89" s="20">
        <f t="shared" si="71"/>
        <v>0</v>
      </c>
      <c r="BR89" s="20">
        <f t="shared" si="63"/>
        <v>0</v>
      </c>
      <c r="BS89" s="20">
        <f t="shared" si="63"/>
        <v>10000000</v>
      </c>
      <c r="BT89" s="20">
        <f t="shared" si="63"/>
        <v>0</v>
      </c>
      <c r="BU89" s="20">
        <f t="shared" si="63"/>
        <v>0</v>
      </c>
      <c r="BV89" s="20">
        <f t="shared" si="63"/>
        <v>2000000</v>
      </c>
      <c r="BW89" s="21">
        <f t="shared" si="73"/>
        <v>0.91418930864197534</v>
      </c>
      <c r="BX89" s="20">
        <f t="shared" si="64"/>
        <v>259172669</v>
      </c>
      <c r="BY89" s="20"/>
      <c r="BZ89" s="20">
        <f>+'[3]OCTUBRE 2018'!$H$4026+'[3]OCTUBRE 2018'!$H$4036+'[3]OCTUBRE 2018'!$H$4038+'[3]OCTUBRE 2018'!$H$4041+'[3]OCTUBRE 2018'!$H$4043+'[3]OCTUBRE 2018'!$H$4044+'[3]OCTUBRE 2018'!$H$4045+'[3]OCTUBRE 2018'!$H$4046+'[3]OCTUBRE 2018'!$H$4048+'[3]OCTUBRE 2018'!$H$4049+'[3]OCTUBRE 2018'!$H$4051+'[3]OCTUBRE 2018'!$H$4052+'[3]OCTUBRE 2018'!$H$4054+'[3]OCTUBRE 2018'!$H$4061+'[3]OCTUBRE 2018'!$H$4070+'[3]OCTUBRE 2018'!$H$4071+'[3]OCTUBRE 2018'!$H$4072+'[3]OCTUBRE 2018'!$H$4073</f>
        <v>247722002</v>
      </c>
      <c r="CA89" s="20"/>
      <c r="CB89" s="20"/>
      <c r="CC89" s="20"/>
      <c r="CD89" s="20"/>
      <c r="CE89" s="20"/>
      <c r="CF89" s="20"/>
      <c r="CG89" s="20"/>
      <c r="CH89" s="20"/>
      <c r="CI89" s="20"/>
      <c r="CJ89" s="20"/>
      <c r="CK89" s="20"/>
      <c r="CL89" s="20"/>
      <c r="CM89" s="20"/>
      <c r="CN89" s="20"/>
      <c r="CO89" s="20"/>
      <c r="CP89" s="20"/>
      <c r="CQ89" s="20"/>
      <c r="CR89" s="20"/>
      <c r="CS89" s="20">
        <f>+'[2]AGOSTO 2018'!$H$3299</f>
        <v>11450667</v>
      </c>
      <c r="CT89" s="73">
        <f t="shared" si="65"/>
        <v>8.581069135802466E-2</v>
      </c>
      <c r="CU89" s="20">
        <f t="shared" si="45"/>
        <v>24327331</v>
      </c>
      <c r="CV89" s="20">
        <f t="shared" si="66"/>
        <v>0</v>
      </c>
      <c r="CW89" s="20">
        <f t="shared" si="66"/>
        <v>12277998</v>
      </c>
      <c r="CX89" s="20"/>
      <c r="CY89" s="20">
        <f t="shared" si="77"/>
        <v>0</v>
      </c>
      <c r="CZ89" s="20">
        <f t="shared" si="77"/>
        <v>0</v>
      </c>
      <c r="DA89" s="20">
        <f t="shared" si="77"/>
        <v>0</v>
      </c>
      <c r="DB89" s="20">
        <f t="shared" si="77"/>
        <v>0</v>
      </c>
      <c r="DC89" s="20">
        <f t="shared" si="77"/>
        <v>0</v>
      </c>
      <c r="DD89" s="20">
        <f t="shared" si="77"/>
        <v>0</v>
      </c>
      <c r="DE89" s="20">
        <f t="shared" si="77"/>
        <v>0</v>
      </c>
      <c r="DF89" s="20">
        <f t="shared" si="77"/>
        <v>0</v>
      </c>
      <c r="DG89" s="20">
        <f t="shared" si="77"/>
        <v>0</v>
      </c>
      <c r="DH89" s="20">
        <f t="shared" si="77"/>
        <v>0</v>
      </c>
      <c r="DI89" s="20">
        <f t="shared" si="77"/>
        <v>0</v>
      </c>
      <c r="DJ89" s="20">
        <f t="shared" si="77"/>
        <v>0</v>
      </c>
      <c r="DK89" s="20">
        <f t="shared" si="77"/>
        <v>0</v>
      </c>
      <c r="DL89" s="20">
        <f t="shared" si="77"/>
        <v>0</v>
      </c>
      <c r="DM89" s="20">
        <f t="shared" si="77"/>
        <v>10000000</v>
      </c>
      <c r="DN89" s="20">
        <f t="shared" si="75"/>
        <v>0</v>
      </c>
      <c r="DO89" s="20">
        <f t="shared" si="68"/>
        <v>0</v>
      </c>
      <c r="DP89" s="20">
        <f t="shared" si="68"/>
        <v>2049333</v>
      </c>
      <c r="DR89" s="25">
        <f t="shared" si="74"/>
        <v>283500000</v>
      </c>
      <c r="DS89" s="25">
        <f t="shared" si="36"/>
        <v>283500000</v>
      </c>
      <c r="DT89" s="25">
        <f t="shared" si="69"/>
        <v>283500000</v>
      </c>
    </row>
    <row r="90" spans="1:126" ht="72" x14ac:dyDescent="0.25">
      <c r="A90" s="243"/>
      <c r="B90" s="240"/>
      <c r="C90" s="76" t="s">
        <v>266</v>
      </c>
      <c r="D90" s="17" t="s">
        <v>267</v>
      </c>
      <c r="E90" s="18">
        <v>520</v>
      </c>
      <c r="F90" s="19" t="s">
        <v>268</v>
      </c>
      <c r="G90" s="20">
        <f t="shared" si="60"/>
        <v>88291916</v>
      </c>
      <c r="H90" s="77"/>
      <c r="I90" s="20"/>
      <c r="J90" s="78"/>
      <c r="K90" s="79"/>
      <c r="L90" s="75"/>
      <c r="M90" s="77"/>
      <c r="N90" s="77"/>
      <c r="O90" s="77"/>
      <c r="P90" s="77"/>
      <c r="Q90" s="77"/>
      <c r="R90" s="80"/>
      <c r="S90" s="80"/>
      <c r="T90" s="80"/>
      <c r="U90" s="80"/>
      <c r="V90" s="77"/>
      <c r="W90" s="45"/>
      <c r="X90" s="36"/>
      <c r="Y90" s="36"/>
      <c r="Z90" s="36"/>
      <c r="AA90" s="36"/>
      <c r="AB90" s="20">
        <f>34000000+26404212+4000000+6887704+14000000+3000000</f>
        <v>88291916</v>
      </c>
      <c r="AC90" s="21">
        <f t="shared" si="72"/>
        <v>0.88525900831056836</v>
      </c>
      <c r="AD90" s="20">
        <f t="shared" si="70"/>
        <v>78161214</v>
      </c>
      <c r="AE90" s="36"/>
      <c r="AF90" s="36"/>
      <c r="AG90" s="36"/>
      <c r="AH90" s="36"/>
      <c r="AI90" s="36"/>
      <c r="AJ90" s="36"/>
      <c r="AK90" s="36"/>
      <c r="AL90" s="36"/>
      <c r="AM90" s="36"/>
      <c r="AN90" s="36"/>
      <c r="AO90" s="36"/>
      <c r="AP90" s="36"/>
      <c r="AQ90" s="36"/>
      <c r="AR90" s="36"/>
      <c r="AS90" s="36"/>
      <c r="AT90" s="36"/>
      <c r="AU90" s="36"/>
      <c r="AV90" s="36"/>
      <c r="AW90" s="36"/>
      <c r="AX90" s="36"/>
      <c r="AY90" s="36">
        <f>+'[3]OCTUBRE 2018'!$AF$4078</f>
        <v>78161214</v>
      </c>
      <c r="AZ90" s="21">
        <f t="shared" si="76"/>
        <v>0.11474099168943164</v>
      </c>
      <c r="BA90" s="20">
        <f t="shared" si="61"/>
        <v>10130702</v>
      </c>
      <c r="BB90" s="20">
        <f t="shared" si="62"/>
        <v>0</v>
      </c>
      <c r="BC90" s="20">
        <f t="shared" si="62"/>
        <v>0</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71"/>
        <v>0</v>
      </c>
      <c r="BM90" s="20">
        <f t="shared" si="71"/>
        <v>0</v>
      </c>
      <c r="BN90" s="20">
        <f t="shared" si="71"/>
        <v>0</v>
      </c>
      <c r="BO90" s="20">
        <f t="shared" si="71"/>
        <v>0</v>
      </c>
      <c r="BP90" s="20">
        <f t="shared" si="71"/>
        <v>0</v>
      </c>
      <c r="BQ90" s="20">
        <f t="shared" si="71"/>
        <v>0</v>
      </c>
      <c r="BR90" s="20">
        <f t="shared" si="63"/>
        <v>0</v>
      </c>
      <c r="BS90" s="20">
        <f t="shared" si="63"/>
        <v>0</v>
      </c>
      <c r="BT90" s="20">
        <f t="shared" si="63"/>
        <v>0</v>
      </c>
      <c r="BU90" s="20">
        <f t="shared" si="63"/>
        <v>0</v>
      </c>
      <c r="BV90" s="20">
        <f t="shared" si="63"/>
        <v>10130702</v>
      </c>
      <c r="BW90" s="21">
        <f t="shared" si="73"/>
        <v>0.8172950624381059</v>
      </c>
      <c r="BX90" s="20">
        <f t="shared" si="64"/>
        <v>72160547</v>
      </c>
      <c r="BY90" s="36"/>
      <c r="BZ90" s="36"/>
      <c r="CA90" s="36"/>
      <c r="CB90" s="36"/>
      <c r="CC90" s="36"/>
      <c r="CD90" s="36"/>
      <c r="CE90" s="36"/>
      <c r="CF90" s="36"/>
      <c r="CG90" s="36"/>
      <c r="CH90" s="36"/>
      <c r="CI90" s="36"/>
      <c r="CJ90" s="36"/>
      <c r="CK90" s="36"/>
      <c r="CL90" s="36"/>
      <c r="CM90" s="36"/>
      <c r="CN90" s="36"/>
      <c r="CO90" s="36"/>
      <c r="CP90" s="36"/>
      <c r="CQ90" s="36"/>
      <c r="CR90" s="36"/>
      <c r="CS90" s="36">
        <f>+'[3]OCTUBRE 2018'!$H$4076</f>
        <v>72160547</v>
      </c>
      <c r="CT90" s="73">
        <f t="shared" si="65"/>
        <v>0.1827049375618941</v>
      </c>
      <c r="CU90" s="20">
        <f t="shared" si="45"/>
        <v>16131369</v>
      </c>
      <c r="CV90" s="20">
        <f t="shared" si="66"/>
        <v>0</v>
      </c>
      <c r="CW90" s="20">
        <f t="shared" si="66"/>
        <v>0</v>
      </c>
      <c r="CX90" s="20"/>
      <c r="CY90" s="20">
        <f t="shared" si="77"/>
        <v>0</v>
      </c>
      <c r="CZ90" s="20">
        <f t="shared" si="77"/>
        <v>0</v>
      </c>
      <c r="DA90" s="20">
        <f t="shared" si="77"/>
        <v>0</v>
      </c>
      <c r="DB90" s="20">
        <f t="shared" si="77"/>
        <v>0</v>
      </c>
      <c r="DC90" s="20">
        <f t="shared" si="77"/>
        <v>0</v>
      </c>
      <c r="DD90" s="20">
        <f t="shared" si="77"/>
        <v>0</v>
      </c>
      <c r="DE90" s="20">
        <f t="shared" si="77"/>
        <v>0</v>
      </c>
      <c r="DF90" s="20">
        <f t="shared" si="77"/>
        <v>0</v>
      </c>
      <c r="DG90" s="20">
        <f t="shared" si="77"/>
        <v>0</v>
      </c>
      <c r="DH90" s="20">
        <f t="shared" si="77"/>
        <v>0</v>
      </c>
      <c r="DI90" s="20">
        <f t="shared" si="77"/>
        <v>0</v>
      </c>
      <c r="DJ90" s="20">
        <f t="shared" si="77"/>
        <v>0</v>
      </c>
      <c r="DK90" s="20">
        <f t="shared" si="77"/>
        <v>0</v>
      </c>
      <c r="DL90" s="20">
        <f t="shared" si="77"/>
        <v>0</v>
      </c>
      <c r="DM90" s="20">
        <f t="shared" si="77"/>
        <v>0</v>
      </c>
      <c r="DN90" s="20">
        <f t="shared" si="75"/>
        <v>0</v>
      </c>
      <c r="DO90" s="20">
        <f t="shared" si="68"/>
        <v>0</v>
      </c>
      <c r="DP90" s="20">
        <f t="shared" si="68"/>
        <v>16131369</v>
      </c>
      <c r="DR90" s="25">
        <f t="shared" si="74"/>
        <v>88291916</v>
      </c>
      <c r="DS90" s="25">
        <f t="shared" si="36"/>
        <v>88291916</v>
      </c>
      <c r="DT90" s="25">
        <f t="shared" si="69"/>
        <v>88291916</v>
      </c>
    </row>
    <row r="91" spans="1:126" s="42" customFormat="1" ht="20.25" customHeight="1" thickBot="1" x14ac:dyDescent="0.3">
      <c r="A91" s="81"/>
      <c r="B91" s="249" t="s">
        <v>269</v>
      </c>
      <c r="C91" s="250"/>
      <c r="D91" s="250"/>
      <c r="E91" s="250"/>
      <c r="F91" s="251"/>
      <c r="G91" s="57">
        <f>SUM(G72:G90)</f>
        <v>3899227449</v>
      </c>
      <c r="H91" s="57">
        <f>SUM(H72:H90)</f>
        <v>0</v>
      </c>
      <c r="I91" s="57">
        <f>SUM(I72:I90)</f>
        <v>525230000</v>
      </c>
      <c r="J91" s="57">
        <f>SUM(J72:J90)</f>
        <v>0</v>
      </c>
      <c r="K91" s="57">
        <f>SUM(K72:K89)</f>
        <v>0</v>
      </c>
      <c r="L91" s="57">
        <f t="shared" ref="L91:AB91" si="78">SUM(L72:L90)</f>
        <v>6000000</v>
      </c>
      <c r="M91" s="57">
        <f t="shared" si="78"/>
        <v>0</v>
      </c>
      <c r="N91" s="57">
        <f t="shared" si="78"/>
        <v>0</v>
      </c>
      <c r="O91" s="57">
        <f t="shared" si="78"/>
        <v>0</v>
      </c>
      <c r="P91" s="57">
        <f t="shared" si="78"/>
        <v>0</v>
      </c>
      <c r="Q91" s="57">
        <f t="shared" si="78"/>
        <v>0</v>
      </c>
      <c r="R91" s="57">
        <f t="shared" si="78"/>
        <v>0</v>
      </c>
      <c r="S91" s="57">
        <f t="shared" si="78"/>
        <v>0</v>
      </c>
      <c r="T91" s="57">
        <f t="shared" si="78"/>
        <v>0</v>
      </c>
      <c r="U91" s="57">
        <f t="shared" si="78"/>
        <v>0</v>
      </c>
      <c r="V91" s="57">
        <f t="shared" si="78"/>
        <v>2000000000</v>
      </c>
      <c r="W91" s="57">
        <f t="shared" si="78"/>
        <v>160000000</v>
      </c>
      <c r="X91" s="57">
        <f t="shared" si="78"/>
        <v>0</v>
      </c>
      <c r="Y91" s="57">
        <f t="shared" si="78"/>
        <v>430000000</v>
      </c>
      <c r="Z91" s="57">
        <f t="shared" si="78"/>
        <v>0</v>
      </c>
      <c r="AA91" s="57">
        <f t="shared" si="78"/>
        <v>0</v>
      </c>
      <c r="AB91" s="57">
        <f t="shared" si="78"/>
        <v>777997449</v>
      </c>
      <c r="AC91" s="40">
        <f t="shared" si="72"/>
        <v>0.80839169405426492</v>
      </c>
      <c r="AD91" s="57">
        <f>SUM(AD72:AD90)</f>
        <v>3152103083</v>
      </c>
      <c r="AE91" s="57">
        <f t="shared" ref="AE91:AY91" si="79">SUM(AE72:AE90)</f>
        <v>0</v>
      </c>
      <c r="AF91" s="57">
        <f t="shared" si="79"/>
        <v>455615937</v>
      </c>
      <c r="AG91" s="57">
        <f t="shared" si="79"/>
        <v>0</v>
      </c>
      <c r="AH91" s="57">
        <f t="shared" si="79"/>
        <v>0</v>
      </c>
      <c r="AI91" s="57">
        <f t="shared" si="79"/>
        <v>5000000</v>
      </c>
      <c r="AJ91" s="57">
        <f t="shared" si="79"/>
        <v>0</v>
      </c>
      <c r="AK91" s="57">
        <f t="shared" si="79"/>
        <v>0</v>
      </c>
      <c r="AL91" s="57">
        <f t="shared" si="79"/>
        <v>0</v>
      </c>
      <c r="AM91" s="57">
        <f t="shared" si="79"/>
        <v>0</v>
      </c>
      <c r="AN91" s="57">
        <f t="shared" si="79"/>
        <v>0</v>
      </c>
      <c r="AO91" s="57">
        <f t="shared" si="79"/>
        <v>0</v>
      </c>
      <c r="AP91" s="57">
        <f t="shared" si="79"/>
        <v>0</v>
      </c>
      <c r="AQ91" s="57">
        <f t="shared" si="79"/>
        <v>0</v>
      </c>
      <c r="AR91" s="57">
        <f t="shared" si="79"/>
        <v>0</v>
      </c>
      <c r="AS91" s="57">
        <f t="shared" si="79"/>
        <v>1525009311</v>
      </c>
      <c r="AT91" s="57">
        <f t="shared" si="79"/>
        <v>145758973</v>
      </c>
      <c r="AU91" s="57">
        <f t="shared" si="79"/>
        <v>0</v>
      </c>
      <c r="AV91" s="57">
        <f t="shared" si="79"/>
        <v>323968220</v>
      </c>
      <c r="AW91" s="57">
        <f t="shared" si="79"/>
        <v>0</v>
      </c>
      <c r="AX91" s="57">
        <f t="shared" si="79"/>
        <v>0</v>
      </c>
      <c r="AY91" s="57">
        <f t="shared" si="79"/>
        <v>696750642</v>
      </c>
      <c r="AZ91" s="40">
        <f t="shared" si="76"/>
        <v>0.19160830594573508</v>
      </c>
      <c r="BA91" s="57">
        <f t="shared" ref="BA91:BV91" si="80">SUM(BA72:BA90)</f>
        <v>747124366</v>
      </c>
      <c r="BB91" s="57">
        <f t="shared" si="80"/>
        <v>0</v>
      </c>
      <c r="BC91" s="57">
        <f t="shared" si="80"/>
        <v>69614063</v>
      </c>
      <c r="BD91" s="57">
        <f t="shared" si="80"/>
        <v>0</v>
      </c>
      <c r="BE91" s="57">
        <f t="shared" si="80"/>
        <v>0</v>
      </c>
      <c r="BF91" s="57">
        <f t="shared" si="80"/>
        <v>1000000</v>
      </c>
      <c r="BG91" s="57">
        <f t="shared" si="80"/>
        <v>0</v>
      </c>
      <c r="BH91" s="57">
        <f t="shared" si="80"/>
        <v>0</v>
      </c>
      <c r="BI91" s="57">
        <f t="shared" si="80"/>
        <v>0</v>
      </c>
      <c r="BJ91" s="57">
        <f t="shared" si="80"/>
        <v>0</v>
      </c>
      <c r="BK91" s="57">
        <f t="shared" si="80"/>
        <v>0</v>
      </c>
      <c r="BL91" s="57">
        <f t="shared" si="80"/>
        <v>0</v>
      </c>
      <c r="BM91" s="57">
        <f t="shared" si="80"/>
        <v>0</v>
      </c>
      <c r="BN91" s="57">
        <f t="shared" si="80"/>
        <v>0</v>
      </c>
      <c r="BO91" s="57">
        <f t="shared" si="80"/>
        <v>0</v>
      </c>
      <c r="BP91" s="57">
        <f t="shared" si="80"/>
        <v>474990689</v>
      </c>
      <c r="BQ91" s="57">
        <f t="shared" si="80"/>
        <v>14241027</v>
      </c>
      <c r="BR91" s="57">
        <f t="shared" si="80"/>
        <v>0</v>
      </c>
      <c r="BS91" s="57">
        <f t="shared" si="80"/>
        <v>106031780</v>
      </c>
      <c r="BT91" s="57">
        <f t="shared" si="80"/>
        <v>0</v>
      </c>
      <c r="BU91" s="57">
        <f t="shared" si="80"/>
        <v>0</v>
      </c>
      <c r="BV91" s="57">
        <f t="shared" si="80"/>
        <v>81246807</v>
      </c>
      <c r="BW91" s="40">
        <f t="shared" si="73"/>
        <v>0.74871697078063937</v>
      </c>
      <c r="BX91" s="57">
        <f>SUM(BX72:BX90)</f>
        <v>2919417764</v>
      </c>
      <c r="BY91" s="57">
        <f t="shared" ref="BY91:CP91" si="81">SUM(BY72:BY90)</f>
        <v>0</v>
      </c>
      <c r="BZ91" s="57">
        <f>SUM(BZ72:BZ90)</f>
        <v>443911059</v>
      </c>
      <c r="CA91" s="57">
        <f>SUM(CA72:CA90)</f>
        <v>0</v>
      </c>
      <c r="CB91" s="57">
        <f t="shared" si="81"/>
        <v>0</v>
      </c>
      <c r="CC91" s="57">
        <f t="shared" si="81"/>
        <v>0</v>
      </c>
      <c r="CD91" s="57">
        <f t="shared" si="81"/>
        <v>0</v>
      </c>
      <c r="CE91" s="57">
        <f t="shared" si="81"/>
        <v>0</v>
      </c>
      <c r="CF91" s="57">
        <f t="shared" si="81"/>
        <v>0</v>
      </c>
      <c r="CG91" s="57">
        <f t="shared" si="81"/>
        <v>0</v>
      </c>
      <c r="CH91" s="57">
        <f t="shared" si="81"/>
        <v>0</v>
      </c>
      <c r="CI91" s="57">
        <f t="shared" si="81"/>
        <v>0</v>
      </c>
      <c r="CJ91" s="57">
        <f t="shared" si="81"/>
        <v>0</v>
      </c>
      <c r="CK91" s="57">
        <f t="shared" si="81"/>
        <v>0</v>
      </c>
      <c r="CL91" s="57">
        <f t="shared" si="81"/>
        <v>0</v>
      </c>
      <c r="CM91" s="57">
        <f t="shared" si="81"/>
        <v>1457044549</v>
      </c>
      <c r="CN91" s="57">
        <f t="shared" si="81"/>
        <v>141310263</v>
      </c>
      <c r="CO91" s="57">
        <f t="shared" si="81"/>
        <v>0</v>
      </c>
      <c r="CP91" s="57">
        <f t="shared" si="81"/>
        <v>225133527</v>
      </c>
      <c r="CQ91" s="57">
        <f>SUM(CQ72:CQ90)</f>
        <v>0</v>
      </c>
      <c r="CR91" s="57">
        <f>SUM(CR72:CR90)</f>
        <v>0</v>
      </c>
      <c r="CS91" s="57">
        <f>SUM(CS72:CS90)</f>
        <v>652018366</v>
      </c>
      <c r="CT91" s="40">
        <f t="shared" si="65"/>
        <v>0.25128302921936063</v>
      </c>
      <c r="CU91" s="82">
        <f t="shared" si="45"/>
        <v>979809685</v>
      </c>
      <c r="CV91" s="57">
        <f t="shared" ref="CV91:DP91" si="82">SUM(CV72:CV90)</f>
        <v>0</v>
      </c>
      <c r="CW91" s="57">
        <f t="shared" si="82"/>
        <v>81318941</v>
      </c>
      <c r="CX91" s="57"/>
      <c r="CY91" s="57">
        <f t="shared" si="82"/>
        <v>0</v>
      </c>
      <c r="CZ91" s="57">
        <f t="shared" si="82"/>
        <v>6000000</v>
      </c>
      <c r="DA91" s="57">
        <f t="shared" si="82"/>
        <v>0</v>
      </c>
      <c r="DB91" s="57">
        <f t="shared" si="82"/>
        <v>0</v>
      </c>
      <c r="DC91" s="57">
        <f t="shared" si="82"/>
        <v>0</v>
      </c>
      <c r="DD91" s="57">
        <f t="shared" si="82"/>
        <v>0</v>
      </c>
      <c r="DE91" s="57">
        <f t="shared" si="82"/>
        <v>0</v>
      </c>
      <c r="DF91" s="57">
        <f t="shared" si="82"/>
        <v>0</v>
      </c>
      <c r="DG91" s="57">
        <f t="shared" si="82"/>
        <v>0</v>
      </c>
      <c r="DH91" s="57">
        <f t="shared" si="82"/>
        <v>0</v>
      </c>
      <c r="DI91" s="57">
        <f t="shared" si="82"/>
        <v>0</v>
      </c>
      <c r="DJ91" s="57">
        <f t="shared" si="82"/>
        <v>542955451</v>
      </c>
      <c r="DK91" s="57">
        <f t="shared" si="82"/>
        <v>18689737</v>
      </c>
      <c r="DL91" s="57">
        <f t="shared" si="82"/>
        <v>0</v>
      </c>
      <c r="DM91" s="57">
        <f t="shared" si="82"/>
        <v>204866473</v>
      </c>
      <c r="DN91" s="57">
        <f t="shared" si="82"/>
        <v>0</v>
      </c>
      <c r="DO91" s="57">
        <f t="shared" si="82"/>
        <v>0</v>
      </c>
      <c r="DP91" s="57">
        <f t="shared" si="82"/>
        <v>125979083</v>
      </c>
      <c r="DR91" s="25">
        <f t="shared" si="74"/>
        <v>3899227449</v>
      </c>
      <c r="DS91" s="25">
        <f t="shared" si="36"/>
        <v>3899227449</v>
      </c>
      <c r="DT91" s="25">
        <f t="shared" si="69"/>
        <v>3899227449</v>
      </c>
    </row>
    <row r="92" spans="1:126" s="42" customFormat="1" ht="30" customHeight="1" thickTop="1" x14ac:dyDescent="0.25">
      <c r="A92" s="236" t="s">
        <v>270</v>
      </c>
      <c r="B92" s="237" t="s">
        <v>271</v>
      </c>
      <c r="C92" s="46" t="s">
        <v>272</v>
      </c>
      <c r="D92" s="27" t="s">
        <v>273</v>
      </c>
      <c r="E92" s="18">
        <v>301</v>
      </c>
      <c r="F92" s="19" t="s">
        <v>274</v>
      </c>
      <c r="G92" s="20">
        <f t="shared" ref="G92:G104" si="83">SUM(H92:AB92)</f>
        <v>0</v>
      </c>
      <c r="H92" s="20"/>
      <c r="I92" s="20"/>
      <c r="J92" s="20"/>
      <c r="K92" s="20"/>
      <c r="L92" s="20"/>
      <c r="M92" s="20"/>
      <c r="N92" s="20"/>
      <c r="O92" s="20"/>
      <c r="P92" s="20"/>
      <c r="Q92" s="20"/>
      <c r="R92" s="20"/>
      <c r="S92" s="20"/>
      <c r="T92" s="20"/>
      <c r="U92" s="20"/>
      <c r="V92" s="20"/>
      <c r="W92" s="20"/>
      <c r="X92" s="20"/>
      <c r="Y92" s="20"/>
      <c r="Z92" s="20">
        <f>36000000-26191175-9808825</f>
        <v>0</v>
      </c>
      <c r="AA92" s="20"/>
      <c r="AB92" s="20"/>
      <c r="AC92" s="21" t="e">
        <f t="shared" si="72"/>
        <v>#DIV/0!</v>
      </c>
      <c r="AD92" s="20">
        <f t="shared" ref="AD92:AD104" si="84">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t="e">
        <f t="shared" si="76"/>
        <v>#DIV/0!</v>
      </c>
      <c r="BA92" s="20">
        <f t="shared" si="61"/>
        <v>0</v>
      </c>
      <c r="BB92" s="20">
        <f t="shared" ref="BB92:BQ104" si="85">H92-AE92</f>
        <v>0</v>
      </c>
      <c r="BC92" s="20">
        <f t="shared" si="85"/>
        <v>0</v>
      </c>
      <c r="BD92" s="20">
        <f t="shared" si="85"/>
        <v>0</v>
      </c>
      <c r="BE92" s="20">
        <f t="shared" si="85"/>
        <v>0</v>
      </c>
      <c r="BF92" s="20">
        <f t="shared" si="85"/>
        <v>0</v>
      </c>
      <c r="BG92" s="20">
        <f t="shared" si="85"/>
        <v>0</v>
      </c>
      <c r="BH92" s="20">
        <f t="shared" si="85"/>
        <v>0</v>
      </c>
      <c r="BI92" s="20">
        <f t="shared" si="85"/>
        <v>0</v>
      </c>
      <c r="BJ92" s="20">
        <f t="shared" si="85"/>
        <v>0</v>
      </c>
      <c r="BK92" s="20">
        <f t="shared" si="85"/>
        <v>0</v>
      </c>
      <c r="BL92" s="20">
        <f t="shared" si="85"/>
        <v>0</v>
      </c>
      <c r="BM92" s="20">
        <f t="shared" si="85"/>
        <v>0</v>
      </c>
      <c r="BN92" s="20">
        <f t="shared" si="85"/>
        <v>0</v>
      </c>
      <c r="BO92" s="20">
        <f t="shared" si="85"/>
        <v>0</v>
      </c>
      <c r="BP92" s="20">
        <f t="shared" si="85"/>
        <v>0</v>
      </c>
      <c r="BQ92" s="20">
        <f t="shared" si="85"/>
        <v>0</v>
      </c>
      <c r="BR92" s="20">
        <f t="shared" ref="BR92:BV104" si="86">X92-AU92</f>
        <v>0</v>
      </c>
      <c r="BS92" s="20">
        <f t="shared" si="86"/>
        <v>0</v>
      </c>
      <c r="BT92" s="20">
        <f t="shared" si="86"/>
        <v>0</v>
      </c>
      <c r="BU92" s="20">
        <f t="shared" si="86"/>
        <v>0</v>
      </c>
      <c r="BV92" s="20">
        <f t="shared" si="86"/>
        <v>0</v>
      </c>
      <c r="BW92" s="21" t="e">
        <f t="shared" si="73"/>
        <v>#DIV/0!</v>
      </c>
      <c r="BX92" s="20">
        <f t="shared" ref="BX92:BX104" si="87">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t="e">
        <f t="shared" si="65"/>
        <v>#DIV/0!</v>
      </c>
      <c r="CU92" s="45">
        <f t="shared" si="45"/>
        <v>0</v>
      </c>
      <c r="CV92" s="20">
        <f t="shared" ref="CV92:CX104" si="88">H92-BY92</f>
        <v>0</v>
      </c>
      <c r="CW92" s="20">
        <f t="shared" si="88"/>
        <v>0</v>
      </c>
      <c r="CX92" s="20"/>
      <c r="CY92" s="20">
        <f t="shared" ref="CY92:DN104" si="89">K92-CB92</f>
        <v>0</v>
      </c>
      <c r="CZ92" s="20">
        <f t="shared" si="89"/>
        <v>0</v>
      </c>
      <c r="DA92" s="20">
        <f t="shared" si="89"/>
        <v>0</v>
      </c>
      <c r="DB92" s="20">
        <f t="shared" si="89"/>
        <v>0</v>
      </c>
      <c r="DC92" s="20">
        <f t="shared" si="89"/>
        <v>0</v>
      </c>
      <c r="DD92" s="20">
        <f t="shared" si="89"/>
        <v>0</v>
      </c>
      <c r="DE92" s="20">
        <f t="shared" si="89"/>
        <v>0</v>
      </c>
      <c r="DF92" s="20">
        <f t="shared" si="89"/>
        <v>0</v>
      </c>
      <c r="DG92" s="20">
        <f t="shared" si="89"/>
        <v>0</v>
      </c>
      <c r="DH92" s="20">
        <f t="shared" si="89"/>
        <v>0</v>
      </c>
      <c r="DI92" s="20">
        <f t="shared" si="89"/>
        <v>0</v>
      </c>
      <c r="DJ92" s="20">
        <f t="shared" si="89"/>
        <v>0</v>
      </c>
      <c r="DK92" s="20">
        <f t="shared" si="89"/>
        <v>0</v>
      </c>
      <c r="DL92" s="20">
        <f t="shared" si="89"/>
        <v>0</v>
      </c>
      <c r="DM92" s="20">
        <f t="shared" si="89"/>
        <v>0</v>
      </c>
      <c r="DN92" s="20">
        <f t="shared" si="89"/>
        <v>0</v>
      </c>
      <c r="DO92" s="20">
        <f t="shared" ref="DO92:DP104" si="90">AA92-CR92</f>
        <v>0</v>
      </c>
      <c r="DP92" s="20">
        <f t="shared" si="90"/>
        <v>0</v>
      </c>
      <c r="DR92" s="25">
        <f t="shared" si="74"/>
        <v>0</v>
      </c>
      <c r="DS92" s="25">
        <f t="shared" si="36"/>
        <v>0</v>
      </c>
      <c r="DT92" s="25">
        <f t="shared" si="69"/>
        <v>0</v>
      </c>
    </row>
    <row r="93" spans="1:126" s="42" customFormat="1" ht="22.5" customHeight="1" x14ac:dyDescent="0.25">
      <c r="A93" s="236"/>
      <c r="B93" s="238"/>
      <c r="C93" s="46" t="s">
        <v>275</v>
      </c>
      <c r="D93" s="27" t="s">
        <v>276</v>
      </c>
      <c r="E93" s="18">
        <v>301</v>
      </c>
      <c r="F93" s="19" t="s">
        <v>274</v>
      </c>
      <c r="G93" s="20">
        <f t="shared" si="83"/>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72"/>
        <v>1</v>
      </c>
      <c r="AD93" s="20">
        <f t="shared" si="84"/>
        <v>126191175</v>
      </c>
      <c r="AE93" s="20"/>
      <c r="AF93" s="20"/>
      <c r="AG93" s="20"/>
      <c r="AH93" s="20"/>
      <c r="AI93" s="20"/>
      <c r="AJ93" s="20"/>
      <c r="AK93" s="20"/>
      <c r="AL93" s="20"/>
      <c r="AM93" s="20"/>
      <c r="AN93" s="20"/>
      <c r="AO93" s="20"/>
      <c r="AP93" s="20"/>
      <c r="AQ93" s="20"/>
      <c r="AR93" s="20"/>
      <c r="AS93" s="20"/>
      <c r="AT93" s="20"/>
      <c r="AU93" s="20"/>
      <c r="AV93" s="20"/>
      <c r="AW93" s="20">
        <f>+'[2]AGOSTO 2018'!$AB$608</f>
        <v>126191175</v>
      </c>
      <c r="AX93" s="20"/>
      <c r="AY93" s="20"/>
      <c r="AZ93" s="21">
        <f t="shared" si="76"/>
        <v>0</v>
      </c>
      <c r="BA93" s="20">
        <f t="shared" si="61"/>
        <v>0</v>
      </c>
      <c r="BB93" s="20">
        <f t="shared" si="85"/>
        <v>0</v>
      </c>
      <c r="BC93" s="20">
        <f t="shared" si="85"/>
        <v>0</v>
      </c>
      <c r="BD93" s="20">
        <f t="shared" si="85"/>
        <v>0</v>
      </c>
      <c r="BE93" s="20">
        <f t="shared" si="85"/>
        <v>0</v>
      </c>
      <c r="BF93" s="20">
        <f t="shared" si="85"/>
        <v>0</v>
      </c>
      <c r="BG93" s="20">
        <f t="shared" si="85"/>
        <v>0</v>
      </c>
      <c r="BH93" s="20">
        <f t="shared" si="85"/>
        <v>0</v>
      </c>
      <c r="BI93" s="20">
        <f t="shared" si="85"/>
        <v>0</v>
      </c>
      <c r="BJ93" s="20">
        <f t="shared" si="85"/>
        <v>0</v>
      </c>
      <c r="BK93" s="20">
        <f t="shared" si="85"/>
        <v>0</v>
      </c>
      <c r="BL93" s="20">
        <f t="shared" si="85"/>
        <v>0</v>
      </c>
      <c r="BM93" s="20">
        <f t="shared" si="85"/>
        <v>0</v>
      </c>
      <c r="BN93" s="20">
        <f t="shared" si="85"/>
        <v>0</v>
      </c>
      <c r="BO93" s="20">
        <f t="shared" si="85"/>
        <v>0</v>
      </c>
      <c r="BP93" s="20">
        <f t="shared" si="85"/>
        <v>0</v>
      </c>
      <c r="BQ93" s="20">
        <f t="shared" si="85"/>
        <v>0</v>
      </c>
      <c r="BR93" s="20">
        <f t="shared" si="86"/>
        <v>0</v>
      </c>
      <c r="BS93" s="20">
        <f t="shared" si="86"/>
        <v>0</v>
      </c>
      <c r="BT93" s="20">
        <f t="shared" si="86"/>
        <v>0</v>
      </c>
      <c r="BU93" s="20">
        <f t="shared" si="86"/>
        <v>0</v>
      </c>
      <c r="BV93" s="20">
        <f t="shared" si="86"/>
        <v>0</v>
      </c>
      <c r="BW93" s="21">
        <f t="shared" si="73"/>
        <v>0.92365928916978546</v>
      </c>
      <c r="BX93" s="20">
        <f t="shared" si="87"/>
        <v>116557651</v>
      </c>
      <c r="BY93" s="20"/>
      <c r="BZ93" s="20"/>
      <c r="CA93" s="20"/>
      <c r="CB93" s="20"/>
      <c r="CC93" s="20"/>
      <c r="CD93" s="20"/>
      <c r="CE93" s="20"/>
      <c r="CF93" s="20"/>
      <c r="CG93" s="20"/>
      <c r="CH93" s="20"/>
      <c r="CI93" s="20"/>
      <c r="CJ93" s="20"/>
      <c r="CK93" s="20"/>
      <c r="CL93" s="20"/>
      <c r="CM93" s="20"/>
      <c r="CN93" s="20"/>
      <c r="CO93" s="20"/>
      <c r="CP93" s="20"/>
      <c r="CQ93" s="20">
        <f>+'[3]OCTUBRE 2018'!$H$752</f>
        <v>116557651</v>
      </c>
      <c r="CR93" s="20"/>
      <c r="CS93" s="20"/>
      <c r="CT93" s="21">
        <f t="shared" si="65"/>
        <v>7.6340710830214542E-2</v>
      </c>
      <c r="CU93" s="20">
        <f t="shared" si="45"/>
        <v>9633524</v>
      </c>
      <c r="CV93" s="20">
        <f t="shared" si="88"/>
        <v>0</v>
      </c>
      <c r="CW93" s="20">
        <f t="shared" si="88"/>
        <v>0</v>
      </c>
      <c r="CX93" s="20"/>
      <c r="CY93" s="20">
        <f t="shared" si="89"/>
        <v>0</v>
      </c>
      <c r="CZ93" s="20">
        <f t="shared" si="89"/>
        <v>0</v>
      </c>
      <c r="DA93" s="20">
        <f t="shared" si="89"/>
        <v>0</v>
      </c>
      <c r="DB93" s="20">
        <f t="shared" si="89"/>
        <v>0</v>
      </c>
      <c r="DC93" s="20">
        <f t="shared" si="89"/>
        <v>0</v>
      </c>
      <c r="DD93" s="20">
        <f t="shared" si="89"/>
        <v>0</v>
      </c>
      <c r="DE93" s="20">
        <f t="shared" si="89"/>
        <v>0</v>
      </c>
      <c r="DF93" s="20">
        <f t="shared" si="89"/>
        <v>0</v>
      </c>
      <c r="DG93" s="20">
        <f t="shared" si="89"/>
        <v>0</v>
      </c>
      <c r="DH93" s="20">
        <f t="shared" si="89"/>
        <v>0</v>
      </c>
      <c r="DI93" s="20">
        <f t="shared" si="89"/>
        <v>0</v>
      </c>
      <c r="DJ93" s="20">
        <f t="shared" si="89"/>
        <v>0</v>
      </c>
      <c r="DK93" s="20">
        <f t="shared" si="89"/>
        <v>0</v>
      </c>
      <c r="DL93" s="20">
        <f t="shared" si="89"/>
        <v>0</v>
      </c>
      <c r="DM93" s="20">
        <f t="shared" si="89"/>
        <v>0</v>
      </c>
      <c r="DN93" s="20">
        <f t="shared" si="89"/>
        <v>9633524</v>
      </c>
      <c r="DO93" s="20">
        <f t="shared" si="90"/>
        <v>0</v>
      </c>
      <c r="DP93" s="20">
        <f t="shared" si="90"/>
        <v>0</v>
      </c>
      <c r="DR93" s="25">
        <f t="shared" si="74"/>
        <v>126191175</v>
      </c>
      <c r="DS93" s="25">
        <f t="shared" si="36"/>
        <v>126191175</v>
      </c>
      <c r="DT93" s="25">
        <f t="shared" si="69"/>
        <v>126191175</v>
      </c>
    </row>
    <row r="94" spans="1:126" s="42" customFormat="1" ht="35.25" customHeight="1" x14ac:dyDescent="0.25">
      <c r="A94" s="236"/>
      <c r="B94" s="238"/>
      <c r="C94" s="46" t="s">
        <v>277</v>
      </c>
      <c r="D94" s="27" t="s">
        <v>278</v>
      </c>
      <c r="E94" s="18">
        <v>301</v>
      </c>
      <c r="F94" s="19" t="s">
        <v>274</v>
      </c>
      <c r="G94" s="20">
        <f t="shared" si="83"/>
        <v>19717408</v>
      </c>
      <c r="H94" s="20"/>
      <c r="I94" s="20"/>
      <c r="J94" s="20"/>
      <c r="K94" s="20"/>
      <c r="L94" s="20"/>
      <c r="M94" s="20"/>
      <c r="N94" s="20"/>
      <c r="O94" s="20"/>
      <c r="P94" s="20"/>
      <c r="Q94" s="20"/>
      <c r="R94" s="20"/>
      <c r="S94" s="20"/>
      <c r="T94" s="20"/>
      <c r="U94" s="20"/>
      <c r="V94" s="20"/>
      <c r="W94" s="20"/>
      <c r="X94" s="20"/>
      <c r="Y94" s="20"/>
      <c r="Z94" s="20">
        <f>32000000-12282592</f>
        <v>19717408</v>
      </c>
      <c r="AA94" s="20"/>
      <c r="AB94" s="20"/>
      <c r="AC94" s="21">
        <f t="shared" si="72"/>
        <v>1</v>
      </c>
      <c r="AD94" s="20">
        <f t="shared" si="84"/>
        <v>19717408</v>
      </c>
      <c r="AE94" s="20"/>
      <c r="AF94" s="20"/>
      <c r="AG94" s="20"/>
      <c r="AH94" s="20"/>
      <c r="AI94" s="20"/>
      <c r="AJ94" s="20"/>
      <c r="AK94" s="20"/>
      <c r="AL94" s="20"/>
      <c r="AM94" s="20"/>
      <c r="AN94" s="20"/>
      <c r="AO94" s="20"/>
      <c r="AP94" s="20"/>
      <c r="AQ94" s="20"/>
      <c r="AR94" s="20"/>
      <c r="AS94" s="20"/>
      <c r="AT94" s="20"/>
      <c r="AU94" s="20"/>
      <c r="AV94" s="20"/>
      <c r="AW94" s="20">
        <f>+'[4]JULIO 2018'!$AB$560</f>
        <v>19717408</v>
      </c>
      <c r="AX94" s="20"/>
      <c r="AY94" s="20"/>
      <c r="AZ94" s="21">
        <f t="shared" si="76"/>
        <v>0</v>
      </c>
      <c r="BA94" s="20">
        <f t="shared" si="61"/>
        <v>0</v>
      </c>
      <c r="BB94" s="20">
        <f t="shared" si="85"/>
        <v>0</v>
      </c>
      <c r="BC94" s="20">
        <f t="shared" si="85"/>
        <v>0</v>
      </c>
      <c r="BD94" s="20">
        <f t="shared" si="85"/>
        <v>0</v>
      </c>
      <c r="BE94" s="20">
        <f t="shared" si="85"/>
        <v>0</v>
      </c>
      <c r="BF94" s="20">
        <f t="shared" si="85"/>
        <v>0</v>
      </c>
      <c r="BG94" s="20">
        <f t="shared" si="85"/>
        <v>0</v>
      </c>
      <c r="BH94" s="20">
        <f t="shared" si="85"/>
        <v>0</v>
      </c>
      <c r="BI94" s="20">
        <f t="shared" si="85"/>
        <v>0</v>
      </c>
      <c r="BJ94" s="20">
        <f t="shared" si="85"/>
        <v>0</v>
      </c>
      <c r="BK94" s="20">
        <f t="shared" si="85"/>
        <v>0</v>
      </c>
      <c r="BL94" s="20">
        <f t="shared" si="85"/>
        <v>0</v>
      </c>
      <c r="BM94" s="20">
        <f t="shared" si="85"/>
        <v>0</v>
      </c>
      <c r="BN94" s="20">
        <f t="shared" si="85"/>
        <v>0</v>
      </c>
      <c r="BO94" s="20">
        <f t="shared" si="85"/>
        <v>0</v>
      </c>
      <c r="BP94" s="20">
        <f t="shared" si="85"/>
        <v>0</v>
      </c>
      <c r="BQ94" s="20">
        <f t="shared" si="85"/>
        <v>0</v>
      </c>
      <c r="BR94" s="20">
        <f t="shared" si="86"/>
        <v>0</v>
      </c>
      <c r="BS94" s="20">
        <f t="shared" si="86"/>
        <v>0</v>
      </c>
      <c r="BT94" s="20">
        <f t="shared" si="86"/>
        <v>0</v>
      </c>
      <c r="BU94" s="20">
        <f t="shared" si="86"/>
        <v>0</v>
      </c>
      <c r="BV94" s="20">
        <f t="shared" si="86"/>
        <v>0</v>
      </c>
      <c r="BW94" s="21">
        <f t="shared" si="73"/>
        <v>0.99629626774472591</v>
      </c>
      <c r="BX94" s="20">
        <f t="shared" si="87"/>
        <v>19644380</v>
      </c>
      <c r="BY94" s="20"/>
      <c r="BZ94" s="20"/>
      <c r="CA94" s="20"/>
      <c r="CB94" s="20"/>
      <c r="CC94" s="20"/>
      <c r="CD94" s="20"/>
      <c r="CE94" s="20"/>
      <c r="CF94" s="20"/>
      <c r="CG94" s="20"/>
      <c r="CH94" s="20"/>
      <c r="CI94" s="20"/>
      <c r="CJ94" s="20"/>
      <c r="CK94" s="20"/>
      <c r="CL94" s="20"/>
      <c r="CM94" s="20"/>
      <c r="CN94" s="20"/>
      <c r="CO94" s="20"/>
      <c r="CP94" s="20"/>
      <c r="CQ94" s="20">
        <f>+'[2]AGOSTO 2018'!$H$643</f>
        <v>19644380</v>
      </c>
      <c r="CR94" s="20"/>
      <c r="CS94" s="20"/>
      <c r="CT94" s="21">
        <f t="shared" si="65"/>
        <v>3.7037322552740948E-3</v>
      </c>
      <c r="CU94" s="20">
        <f t="shared" si="45"/>
        <v>73028</v>
      </c>
      <c r="CV94" s="20">
        <f t="shared" si="88"/>
        <v>0</v>
      </c>
      <c r="CW94" s="20">
        <f t="shared" si="88"/>
        <v>0</v>
      </c>
      <c r="CX94" s="20"/>
      <c r="CY94" s="20">
        <f t="shared" si="89"/>
        <v>0</v>
      </c>
      <c r="CZ94" s="20">
        <f t="shared" si="89"/>
        <v>0</v>
      </c>
      <c r="DA94" s="20">
        <f t="shared" si="89"/>
        <v>0</v>
      </c>
      <c r="DB94" s="20">
        <f t="shared" si="89"/>
        <v>0</v>
      </c>
      <c r="DC94" s="20">
        <f t="shared" si="89"/>
        <v>0</v>
      </c>
      <c r="DD94" s="20">
        <f t="shared" si="89"/>
        <v>0</v>
      </c>
      <c r="DE94" s="20">
        <f t="shared" si="89"/>
        <v>0</v>
      </c>
      <c r="DF94" s="20">
        <f t="shared" si="89"/>
        <v>0</v>
      </c>
      <c r="DG94" s="20">
        <f t="shared" si="89"/>
        <v>0</v>
      </c>
      <c r="DH94" s="20">
        <f t="shared" si="89"/>
        <v>0</v>
      </c>
      <c r="DI94" s="20">
        <f t="shared" si="89"/>
        <v>0</v>
      </c>
      <c r="DJ94" s="20">
        <f t="shared" si="89"/>
        <v>0</v>
      </c>
      <c r="DK94" s="20">
        <f t="shared" si="89"/>
        <v>0</v>
      </c>
      <c r="DL94" s="20">
        <f t="shared" si="89"/>
        <v>0</v>
      </c>
      <c r="DM94" s="20">
        <f t="shared" si="89"/>
        <v>0</v>
      </c>
      <c r="DN94" s="20">
        <f t="shared" si="89"/>
        <v>73028</v>
      </c>
      <c r="DO94" s="20">
        <f t="shared" si="90"/>
        <v>0</v>
      </c>
      <c r="DP94" s="20">
        <f t="shared" si="90"/>
        <v>0</v>
      </c>
      <c r="DR94" s="25">
        <f t="shared" si="74"/>
        <v>19717408</v>
      </c>
      <c r="DS94" s="25">
        <f t="shared" si="36"/>
        <v>19717408</v>
      </c>
      <c r="DT94" s="25">
        <f t="shared" si="69"/>
        <v>19717408</v>
      </c>
    </row>
    <row r="95" spans="1:126" ht="51.75" customHeight="1" x14ac:dyDescent="0.25">
      <c r="A95" s="236"/>
      <c r="B95" s="65" t="s">
        <v>279</v>
      </c>
      <c r="C95" s="83" t="s">
        <v>280</v>
      </c>
      <c r="D95" s="27" t="s">
        <v>281</v>
      </c>
      <c r="E95" s="18">
        <v>301</v>
      </c>
      <c r="F95" s="19" t="s">
        <v>282</v>
      </c>
      <c r="G95" s="20">
        <f t="shared" si="83"/>
        <v>386337115</v>
      </c>
      <c r="H95" s="20">
        <v>60000000</v>
      </c>
      <c r="I95" s="20"/>
      <c r="J95" s="20">
        <v>848000</v>
      </c>
      <c r="K95" s="20"/>
      <c r="L95" s="20"/>
      <c r="M95" s="20"/>
      <c r="N95" s="20"/>
      <c r="O95" s="20"/>
      <c r="P95" s="20"/>
      <c r="Q95" s="20"/>
      <c r="R95" s="20"/>
      <c r="S95" s="20"/>
      <c r="T95" s="20"/>
      <c r="U95" s="20"/>
      <c r="V95" s="20"/>
      <c r="W95" s="20"/>
      <c r="X95" s="20"/>
      <c r="Y95" s="20">
        <v>300000000</v>
      </c>
      <c r="Z95" s="20">
        <f>4000000+10489115</f>
        <v>14489115</v>
      </c>
      <c r="AA95" s="20"/>
      <c r="AB95" s="20">
        <f>3500000+1200000+300000+6000000</f>
        <v>11000000</v>
      </c>
      <c r="AC95" s="21">
        <f t="shared" si="72"/>
        <v>0.98939953517021006</v>
      </c>
      <c r="AD95" s="20">
        <f t="shared" si="84"/>
        <v>382241762</v>
      </c>
      <c r="AE95" s="20">
        <f>+'[3]OCTUBRE 2018'!$J$802</f>
        <v>59463406</v>
      </c>
      <c r="AF95" s="20"/>
      <c r="AG95" s="20">
        <f>+'[3]OCTUBRE 2018'!$M$802</f>
        <v>289241</v>
      </c>
      <c r="AH95" s="20"/>
      <c r="AI95" s="20"/>
      <c r="AJ95" s="20"/>
      <c r="AK95" s="20"/>
      <c r="AL95" s="20"/>
      <c r="AM95" s="20"/>
      <c r="AN95" s="20"/>
      <c r="AO95" s="20"/>
      <c r="AP95" s="20"/>
      <c r="AQ95" s="20"/>
      <c r="AR95" s="20"/>
      <c r="AS95" s="20"/>
      <c r="AT95" s="20"/>
      <c r="AU95" s="20"/>
      <c r="AV95" s="20">
        <f>+'[3]OCTUBRE 2018'!$AA$802</f>
        <v>300000000</v>
      </c>
      <c r="AW95" s="20">
        <f>+'[3]OCTUBRE 2018'!$AB$802</f>
        <v>14489115</v>
      </c>
      <c r="AX95" s="20"/>
      <c r="AY95" s="20">
        <f>+'[3]OCTUBRE 2018'!$AF$802</f>
        <v>8000000</v>
      </c>
      <c r="AZ95" s="21">
        <f t="shared" si="76"/>
        <v>1.0600464829789935E-2</v>
      </c>
      <c r="BA95" s="20">
        <f t="shared" si="61"/>
        <v>4095353</v>
      </c>
      <c r="BB95" s="20">
        <f t="shared" si="85"/>
        <v>536594</v>
      </c>
      <c r="BC95" s="20">
        <f t="shared" si="85"/>
        <v>0</v>
      </c>
      <c r="BD95" s="20">
        <f t="shared" si="85"/>
        <v>558759</v>
      </c>
      <c r="BE95" s="20">
        <f t="shared" si="85"/>
        <v>0</v>
      </c>
      <c r="BF95" s="20">
        <f t="shared" si="85"/>
        <v>0</v>
      </c>
      <c r="BG95" s="20">
        <f t="shared" si="85"/>
        <v>0</v>
      </c>
      <c r="BH95" s="20">
        <f t="shared" si="85"/>
        <v>0</v>
      </c>
      <c r="BI95" s="20">
        <f t="shared" si="85"/>
        <v>0</v>
      </c>
      <c r="BJ95" s="20">
        <f t="shared" si="85"/>
        <v>0</v>
      </c>
      <c r="BK95" s="20">
        <f t="shared" si="85"/>
        <v>0</v>
      </c>
      <c r="BL95" s="20">
        <f t="shared" si="85"/>
        <v>0</v>
      </c>
      <c r="BM95" s="20">
        <f t="shared" si="85"/>
        <v>0</v>
      </c>
      <c r="BN95" s="20">
        <f t="shared" si="85"/>
        <v>0</v>
      </c>
      <c r="BO95" s="20">
        <f t="shared" si="85"/>
        <v>0</v>
      </c>
      <c r="BP95" s="20">
        <f t="shared" si="85"/>
        <v>0</v>
      </c>
      <c r="BQ95" s="20">
        <f t="shared" si="85"/>
        <v>0</v>
      </c>
      <c r="BR95" s="20">
        <f t="shared" si="86"/>
        <v>0</v>
      </c>
      <c r="BS95" s="20">
        <f t="shared" si="86"/>
        <v>0</v>
      </c>
      <c r="BT95" s="20">
        <f t="shared" si="86"/>
        <v>0</v>
      </c>
      <c r="BU95" s="20">
        <f t="shared" si="86"/>
        <v>0</v>
      </c>
      <c r="BV95" s="20">
        <f t="shared" si="86"/>
        <v>3000000</v>
      </c>
      <c r="BW95" s="21">
        <f t="shared" si="73"/>
        <v>0.98629343960390659</v>
      </c>
      <c r="BX95" s="20">
        <f t="shared" si="87"/>
        <v>381041762</v>
      </c>
      <c r="BY95" s="20">
        <f>+'[3]OCTUBRE 2018'!$H$849+'[3]OCTUBRE 2018'!$H$866</f>
        <v>59463406</v>
      </c>
      <c r="BZ95" s="20"/>
      <c r="CA95" s="20">
        <f>+'[3]OCTUBRE 2018'!$H$871</f>
        <v>289241</v>
      </c>
      <c r="CB95" s="20"/>
      <c r="CC95" s="20"/>
      <c r="CD95" s="20"/>
      <c r="CE95" s="20"/>
      <c r="CF95" s="20"/>
      <c r="CG95" s="20"/>
      <c r="CH95" s="20"/>
      <c r="CI95" s="20"/>
      <c r="CJ95" s="20"/>
      <c r="CK95" s="20"/>
      <c r="CL95" s="20"/>
      <c r="CM95" s="20"/>
      <c r="CN95" s="20"/>
      <c r="CO95" s="20"/>
      <c r="CP95" s="20">
        <f>+'[3]OCTUBRE 2018'!$H$800-CQ95-CS95-BY95-CA95</f>
        <v>300000000</v>
      </c>
      <c r="CQ95" s="20">
        <f>+'[3]OCTUBRE 2018'!$AB$870</f>
        <v>14489115</v>
      </c>
      <c r="CR95" s="20"/>
      <c r="CS95" s="20">
        <f>+'[3]OCTUBRE 2018'!$H$868+'[3]OCTUBRE 2018'!$AF$870</f>
        <v>6800000</v>
      </c>
      <c r="CT95" s="21">
        <f t="shared" si="65"/>
        <v>1.3706560396093415E-2</v>
      </c>
      <c r="CU95" s="20">
        <f t="shared" si="45"/>
        <v>5295353</v>
      </c>
      <c r="CV95" s="20">
        <f t="shared" si="88"/>
        <v>536594</v>
      </c>
      <c r="CW95" s="20">
        <f t="shared" si="88"/>
        <v>0</v>
      </c>
      <c r="CX95" s="20">
        <f t="shared" si="88"/>
        <v>558759</v>
      </c>
      <c r="CY95" s="20">
        <f t="shared" si="89"/>
        <v>0</v>
      </c>
      <c r="CZ95" s="20">
        <f t="shared" si="89"/>
        <v>0</v>
      </c>
      <c r="DA95" s="20">
        <f t="shared" si="89"/>
        <v>0</v>
      </c>
      <c r="DB95" s="20">
        <f t="shared" si="89"/>
        <v>0</v>
      </c>
      <c r="DC95" s="20">
        <f t="shared" si="89"/>
        <v>0</v>
      </c>
      <c r="DD95" s="20">
        <f t="shared" si="89"/>
        <v>0</v>
      </c>
      <c r="DE95" s="20">
        <f t="shared" si="89"/>
        <v>0</v>
      </c>
      <c r="DF95" s="20">
        <f t="shared" si="89"/>
        <v>0</v>
      </c>
      <c r="DG95" s="20">
        <f t="shared" si="89"/>
        <v>0</v>
      </c>
      <c r="DH95" s="20">
        <f t="shared" si="89"/>
        <v>0</v>
      </c>
      <c r="DI95" s="20">
        <f t="shared" si="89"/>
        <v>0</v>
      </c>
      <c r="DJ95" s="20">
        <f t="shared" si="89"/>
        <v>0</v>
      </c>
      <c r="DK95" s="20">
        <f t="shared" si="89"/>
        <v>0</v>
      </c>
      <c r="DL95" s="20">
        <f t="shared" si="89"/>
        <v>0</v>
      </c>
      <c r="DM95" s="20">
        <f t="shared" si="89"/>
        <v>0</v>
      </c>
      <c r="DN95" s="20">
        <f t="shared" si="89"/>
        <v>0</v>
      </c>
      <c r="DO95" s="20">
        <f t="shared" si="90"/>
        <v>0</v>
      </c>
      <c r="DP95" s="20">
        <f t="shared" si="90"/>
        <v>4200000</v>
      </c>
      <c r="DR95" s="25">
        <f t="shared" si="74"/>
        <v>386337115</v>
      </c>
      <c r="DS95" s="25">
        <f t="shared" si="36"/>
        <v>386337115</v>
      </c>
      <c r="DT95" s="84">
        <f t="shared" si="69"/>
        <v>386337115</v>
      </c>
      <c r="DV95" s="33">
        <f>+DS95-DT95</f>
        <v>0</v>
      </c>
    </row>
    <row r="96" spans="1:126" ht="50.25" customHeight="1" x14ac:dyDescent="0.25">
      <c r="A96" s="236"/>
      <c r="B96" s="51" t="s">
        <v>283</v>
      </c>
      <c r="C96" s="46" t="s">
        <v>284</v>
      </c>
      <c r="D96" s="17" t="s">
        <v>285</v>
      </c>
      <c r="E96" s="18">
        <v>301</v>
      </c>
      <c r="F96" s="19" t="s">
        <v>282</v>
      </c>
      <c r="G96" s="20">
        <f t="shared" si="83"/>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72"/>
        <v>0.96968629248761185</v>
      </c>
      <c r="AD96" s="20">
        <f t="shared" si="84"/>
        <v>332185920</v>
      </c>
      <c r="AE96" s="20">
        <f>+'[4]JULIO 2018'!$J$617</f>
        <v>31770502</v>
      </c>
      <c r="AF96" s="20"/>
      <c r="AG96" s="20"/>
      <c r="AH96" s="20"/>
      <c r="AI96" s="20"/>
      <c r="AJ96" s="20"/>
      <c r="AK96" s="20"/>
      <c r="AL96" s="20"/>
      <c r="AM96" s="20"/>
      <c r="AN96" s="20"/>
      <c r="AO96" s="20"/>
      <c r="AP96" s="20"/>
      <c r="AQ96" s="20"/>
      <c r="AR96" s="20"/>
      <c r="AS96" s="20"/>
      <c r="AT96" s="20"/>
      <c r="AU96" s="20"/>
      <c r="AV96" s="20">
        <f>+'[4]JULIO 2018'!$AA$617</f>
        <v>299615418</v>
      </c>
      <c r="AW96" s="20"/>
      <c r="AX96" s="20"/>
      <c r="AY96" s="20">
        <f>+'[3]OCTUBRE 2018'!$AF$876</f>
        <v>800000</v>
      </c>
      <c r="AZ96" s="21">
        <f t="shared" si="76"/>
        <v>3.0313707512388155E-2</v>
      </c>
      <c r="BA96" s="20">
        <f t="shared" si="61"/>
        <v>10384582</v>
      </c>
      <c r="BB96" s="20">
        <f t="shared" si="85"/>
        <v>0</v>
      </c>
      <c r="BC96" s="20">
        <f t="shared" si="85"/>
        <v>0</v>
      </c>
      <c r="BD96" s="20">
        <f t="shared" si="85"/>
        <v>0</v>
      </c>
      <c r="BE96" s="20">
        <f t="shared" si="85"/>
        <v>0</v>
      </c>
      <c r="BF96" s="20">
        <f t="shared" si="85"/>
        <v>0</v>
      </c>
      <c r="BG96" s="20">
        <f t="shared" si="85"/>
        <v>0</v>
      </c>
      <c r="BH96" s="20">
        <f t="shared" si="85"/>
        <v>0</v>
      </c>
      <c r="BI96" s="20">
        <f t="shared" si="85"/>
        <v>0</v>
      </c>
      <c r="BJ96" s="20">
        <f t="shared" si="85"/>
        <v>0</v>
      </c>
      <c r="BK96" s="20">
        <f t="shared" si="85"/>
        <v>0</v>
      </c>
      <c r="BL96" s="20">
        <f t="shared" si="85"/>
        <v>0</v>
      </c>
      <c r="BM96" s="20">
        <f t="shared" si="85"/>
        <v>0</v>
      </c>
      <c r="BN96" s="20">
        <f t="shared" si="85"/>
        <v>0</v>
      </c>
      <c r="BO96" s="20">
        <f t="shared" si="85"/>
        <v>0</v>
      </c>
      <c r="BP96" s="20">
        <f t="shared" si="85"/>
        <v>0</v>
      </c>
      <c r="BQ96" s="20">
        <f t="shared" si="85"/>
        <v>0</v>
      </c>
      <c r="BR96" s="20">
        <f t="shared" si="86"/>
        <v>0</v>
      </c>
      <c r="BS96" s="20">
        <f t="shared" si="86"/>
        <v>384582</v>
      </c>
      <c r="BT96" s="20">
        <f t="shared" si="86"/>
        <v>0</v>
      </c>
      <c r="BU96" s="20">
        <f t="shared" si="86"/>
        <v>0</v>
      </c>
      <c r="BV96" s="20">
        <f t="shared" si="86"/>
        <v>10000000</v>
      </c>
      <c r="BW96" s="21">
        <f t="shared" si="73"/>
        <v>0.96165874783929883</v>
      </c>
      <c r="BX96" s="20">
        <f t="shared" si="87"/>
        <v>329435920</v>
      </c>
      <c r="BY96" s="20">
        <f>+'[2]AGOSTO 2018'!$H$766</f>
        <v>31770502</v>
      </c>
      <c r="BZ96" s="20"/>
      <c r="CA96" s="20"/>
      <c r="CB96" s="20"/>
      <c r="CC96" s="20"/>
      <c r="CD96" s="20"/>
      <c r="CE96" s="20"/>
      <c r="CF96" s="20"/>
      <c r="CG96" s="20"/>
      <c r="CH96" s="20"/>
      <c r="CI96" s="20"/>
      <c r="CJ96" s="20"/>
      <c r="CK96" s="20"/>
      <c r="CL96" s="20"/>
      <c r="CM96" s="20"/>
      <c r="CN96" s="20"/>
      <c r="CO96" s="20"/>
      <c r="CP96" s="20">
        <f>+'[3]OCTUBRE 2018'!$H$874-BY96</f>
        <v>297665418</v>
      </c>
      <c r="CQ96" s="20"/>
      <c r="CR96" s="20"/>
      <c r="CS96" s="20"/>
      <c r="CT96" s="21">
        <f t="shared" si="65"/>
        <v>3.8341252160701167E-2</v>
      </c>
      <c r="CU96" s="20">
        <f t="shared" si="45"/>
        <v>13134582</v>
      </c>
      <c r="CV96" s="20">
        <f t="shared" si="88"/>
        <v>0</v>
      </c>
      <c r="CW96" s="20">
        <f t="shared" si="88"/>
        <v>0</v>
      </c>
      <c r="CX96" s="20"/>
      <c r="CY96" s="20">
        <f t="shared" si="89"/>
        <v>0</v>
      </c>
      <c r="CZ96" s="20">
        <f t="shared" si="89"/>
        <v>0</v>
      </c>
      <c r="DA96" s="20">
        <f t="shared" si="89"/>
        <v>0</v>
      </c>
      <c r="DB96" s="20">
        <f t="shared" si="89"/>
        <v>0</v>
      </c>
      <c r="DC96" s="20">
        <f t="shared" si="89"/>
        <v>0</v>
      </c>
      <c r="DD96" s="20">
        <f t="shared" si="89"/>
        <v>0</v>
      </c>
      <c r="DE96" s="20">
        <f t="shared" si="89"/>
        <v>0</v>
      </c>
      <c r="DF96" s="20">
        <f t="shared" si="89"/>
        <v>0</v>
      </c>
      <c r="DG96" s="20">
        <f t="shared" si="89"/>
        <v>0</v>
      </c>
      <c r="DH96" s="20">
        <f t="shared" si="89"/>
        <v>0</v>
      </c>
      <c r="DI96" s="20">
        <f t="shared" si="89"/>
        <v>0</v>
      </c>
      <c r="DJ96" s="20">
        <f t="shared" si="89"/>
        <v>0</v>
      </c>
      <c r="DK96" s="20">
        <f t="shared" si="89"/>
        <v>0</v>
      </c>
      <c r="DL96" s="20">
        <f t="shared" si="89"/>
        <v>0</v>
      </c>
      <c r="DM96" s="20">
        <f t="shared" si="89"/>
        <v>2334582</v>
      </c>
      <c r="DN96" s="20">
        <f t="shared" si="89"/>
        <v>0</v>
      </c>
      <c r="DO96" s="20">
        <f t="shared" si="90"/>
        <v>0</v>
      </c>
      <c r="DP96" s="20">
        <f t="shared" si="90"/>
        <v>10800000</v>
      </c>
      <c r="DR96" s="25">
        <f t="shared" si="74"/>
        <v>342570502</v>
      </c>
      <c r="DS96" s="25">
        <f t="shared" si="36"/>
        <v>342570502</v>
      </c>
      <c r="DT96" s="25">
        <f t="shared" si="69"/>
        <v>342570502</v>
      </c>
    </row>
    <row r="97" spans="1:126" ht="78" customHeight="1" x14ac:dyDescent="0.25">
      <c r="A97" s="236"/>
      <c r="B97" s="239" t="s">
        <v>286</v>
      </c>
      <c r="C97" s="46" t="s">
        <v>287</v>
      </c>
      <c r="D97" s="17" t="s">
        <v>288</v>
      </c>
      <c r="E97" s="18">
        <v>301</v>
      </c>
      <c r="F97" s="19" t="s">
        <v>289</v>
      </c>
      <c r="G97" s="20">
        <f t="shared" si="83"/>
        <v>98645765</v>
      </c>
      <c r="H97" s="20"/>
      <c r="I97" s="20"/>
      <c r="J97" s="20"/>
      <c r="K97" s="20"/>
      <c r="L97" s="20"/>
      <c r="M97" s="20"/>
      <c r="N97" s="20"/>
      <c r="O97" s="20"/>
      <c r="P97" s="20"/>
      <c r="Q97" s="20"/>
      <c r="R97" s="20"/>
      <c r="S97" s="20"/>
      <c r="T97" s="20"/>
      <c r="U97" s="20"/>
      <c r="V97" s="20"/>
      <c r="W97" s="20"/>
      <c r="X97" s="20"/>
      <c r="Y97" s="20">
        <v>6000000</v>
      </c>
      <c r="Z97" s="20">
        <f>40000000-36000000-4000000</f>
        <v>0</v>
      </c>
      <c r="AA97" s="20"/>
      <c r="AB97" s="20">
        <f>44000000+2145765+5000000+53000000+6500000-12000000-6000000</f>
        <v>92645765</v>
      </c>
      <c r="AC97" s="21">
        <f t="shared" si="72"/>
        <v>0.49123244165626373</v>
      </c>
      <c r="AD97" s="20">
        <f t="shared" si="84"/>
        <v>48458000</v>
      </c>
      <c r="AE97" s="20"/>
      <c r="AF97" s="20"/>
      <c r="AG97" s="20"/>
      <c r="AH97" s="20"/>
      <c r="AI97" s="20"/>
      <c r="AJ97" s="20"/>
      <c r="AK97" s="20"/>
      <c r="AL97" s="20"/>
      <c r="AM97" s="20"/>
      <c r="AN97" s="20"/>
      <c r="AO97" s="20"/>
      <c r="AP97" s="20"/>
      <c r="AQ97" s="20"/>
      <c r="AR97" s="20"/>
      <c r="AS97" s="20"/>
      <c r="AT97" s="20"/>
      <c r="AU97" s="20"/>
      <c r="AV97" s="20"/>
      <c r="AW97" s="20"/>
      <c r="AX97" s="20"/>
      <c r="AY97" s="20">
        <f>+'[3]OCTUBRE 2018'!$AF$949</f>
        <v>48458000</v>
      </c>
      <c r="AZ97" s="21">
        <f t="shared" si="76"/>
        <v>0.50876755834373633</v>
      </c>
      <c r="BA97" s="20">
        <f t="shared" si="61"/>
        <v>50187765</v>
      </c>
      <c r="BB97" s="20">
        <f t="shared" si="85"/>
        <v>0</v>
      </c>
      <c r="BC97" s="20">
        <f t="shared" si="85"/>
        <v>0</v>
      </c>
      <c r="BD97" s="20">
        <f t="shared" si="85"/>
        <v>0</v>
      </c>
      <c r="BE97" s="20">
        <f t="shared" si="85"/>
        <v>0</v>
      </c>
      <c r="BF97" s="20">
        <f t="shared" si="85"/>
        <v>0</v>
      </c>
      <c r="BG97" s="20">
        <f t="shared" si="85"/>
        <v>0</v>
      </c>
      <c r="BH97" s="20">
        <f t="shared" si="85"/>
        <v>0</v>
      </c>
      <c r="BI97" s="20">
        <f t="shared" si="85"/>
        <v>0</v>
      </c>
      <c r="BJ97" s="20">
        <f t="shared" si="85"/>
        <v>0</v>
      </c>
      <c r="BK97" s="20">
        <f t="shared" si="85"/>
        <v>0</v>
      </c>
      <c r="BL97" s="20">
        <f t="shared" si="85"/>
        <v>0</v>
      </c>
      <c r="BM97" s="20">
        <f t="shared" si="85"/>
        <v>0</v>
      </c>
      <c r="BN97" s="20">
        <f t="shared" si="85"/>
        <v>0</v>
      </c>
      <c r="BO97" s="20">
        <f t="shared" si="85"/>
        <v>0</v>
      </c>
      <c r="BP97" s="20">
        <f t="shared" si="85"/>
        <v>0</v>
      </c>
      <c r="BQ97" s="20">
        <f t="shared" si="85"/>
        <v>0</v>
      </c>
      <c r="BR97" s="20">
        <f t="shared" si="86"/>
        <v>0</v>
      </c>
      <c r="BS97" s="20">
        <f t="shared" si="86"/>
        <v>6000000</v>
      </c>
      <c r="BT97" s="20">
        <f t="shared" si="86"/>
        <v>0</v>
      </c>
      <c r="BU97" s="20">
        <f t="shared" si="86"/>
        <v>0</v>
      </c>
      <c r="BV97" s="20">
        <f t="shared" si="86"/>
        <v>44187765</v>
      </c>
      <c r="BW97" s="21">
        <f>+BX97/G97</f>
        <v>0.39999688785423276</v>
      </c>
      <c r="BX97" s="20">
        <f>SUM(BY97:CS97)</f>
        <v>39457999</v>
      </c>
      <c r="BY97" s="20"/>
      <c r="BZ97" s="20"/>
      <c r="CA97" s="20"/>
      <c r="CB97" s="20"/>
      <c r="CC97" s="20"/>
      <c r="CD97" s="20"/>
      <c r="CE97" s="20"/>
      <c r="CF97" s="20"/>
      <c r="CG97" s="20"/>
      <c r="CH97" s="20"/>
      <c r="CI97" s="20"/>
      <c r="CJ97" s="20"/>
      <c r="CK97" s="20"/>
      <c r="CL97" s="20"/>
      <c r="CM97" s="20"/>
      <c r="CN97" s="20"/>
      <c r="CO97" s="20"/>
      <c r="CP97" s="20"/>
      <c r="CQ97" s="20"/>
      <c r="CR97" s="20"/>
      <c r="CS97" s="20">
        <f>+'[3]OCTUBRE 2018'!$H$947</f>
        <v>39457999</v>
      </c>
      <c r="CT97" s="21">
        <f>1-BW97</f>
        <v>0.60000311214576718</v>
      </c>
      <c r="CU97" s="20">
        <f t="shared" si="45"/>
        <v>59187766</v>
      </c>
      <c r="CV97" s="20">
        <f t="shared" si="88"/>
        <v>0</v>
      </c>
      <c r="CW97" s="20">
        <f t="shared" si="88"/>
        <v>0</v>
      </c>
      <c r="CX97" s="20">
        <f t="shared" si="88"/>
        <v>0</v>
      </c>
      <c r="CY97" s="20">
        <f t="shared" si="89"/>
        <v>0</v>
      </c>
      <c r="CZ97" s="20">
        <f t="shared" si="89"/>
        <v>0</v>
      </c>
      <c r="DA97" s="20">
        <f t="shared" si="89"/>
        <v>0</v>
      </c>
      <c r="DB97" s="20">
        <f t="shared" si="89"/>
        <v>0</v>
      </c>
      <c r="DC97" s="20">
        <f t="shared" si="89"/>
        <v>0</v>
      </c>
      <c r="DD97" s="20">
        <f t="shared" si="89"/>
        <v>0</v>
      </c>
      <c r="DE97" s="20">
        <f t="shared" si="89"/>
        <v>0</v>
      </c>
      <c r="DF97" s="20">
        <f t="shared" si="89"/>
        <v>0</v>
      </c>
      <c r="DG97" s="20">
        <f t="shared" si="89"/>
        <v>0</v>
      </c>
      <c r="DH97" s="20">
        <f t="shared" si="89"/>
        <v>0</v>
      </c>
      <c r="DI97" s="20">
        <f t="shared" si="89"/>
        <v>0</v>
      </c>
      <c r="DJ97" s="20">
        <f t="shared" si="89"/>
        <v>0</v>
      </c>
      <c r="DK97" s="20">
        <f t="shared" si="89"/>
        <v>0</v>
      </c>
      <c r="DL97" s="20">
        <f t="shared" si="89"/>
        <v>0</v>
      </c>
      <c r="DM97" s="20">
        <f t="shared" si="89"/>
        <v>6000000</v>
      </c>
      <c r="DN97" s="20">
        <f t="shared" si="89"/>
        <v>0</v>
      </c>
      <c r="DO97" s="20">
        <f t="shared" si="90"/>
        <v>0</v>
      </c>
      <c r="DP97" s="20">
        <f t="shared" si="90"/>
        <v>53187766</v>
      </c>
      <c r="DR97" s="25">
        <f t="shared" si="74"/>
        <v>98645765</v>
      </c>
      <c r="DS97" s="25">
        <f t="shared" si="36"/>
        <v>98645765</v>
      </c>
      <c r="DT97" s="25">
        <f>+BX97+CU97</f>
        <v>98645765</v>
      </c>
    </row>
    <row r="98" spans="1:126" ht="53.25" customHeight="1" x14ac:dyDescent="0.25">
      <c r="A98" s="236"/>
      <c r="B98" s="240"/>
      <c r="C98" s="46" t="s">
        <v>290</v>
      </c>
      <c r="D98" s="27" t="s">
        <v>291</v>
      </c>
      <c r="E98" s="18">
        <v>301</v>
      </c>
      <c r="F98" s="19" t="s">
        <v>274</v>
      </c>
      <c r="G98" s="20">
        <f t="shared" si="83"/>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72"/>
        <v>0.98666679999999995</v>
      </c>
      <c r="AD98" s="20">
        <f t="shared" si="84"/>
        <v>2466667</v>
      </c>
      <c r="AE98" s="20"/>
      <c r="AF98" s="20"/>
      <c r="AG98" s="20"/>
      <c r="AH98" s="20"/>
      <c r="AI98" s="20"/>
      <c r="AJ98" s="20"/>
      <c r="AK98" s="20"/>
      <c r="AL98" s="20"/>
      <c r="AM98" s="20"/>
      <c r="AN98" s="20"/>
      <c r="AO98" s="20"/>
      <c r="AP98" s="20"/>
      <c r="AQ98" s="20"/>
      <c r="AR98" s="20"/>
      <c r="AS98" s="20"/>
      <c r="AT98" s="20"/>
      <c r="AU98" s="20"/>
      <c r="AV98" s="20"/>
      <c r="AW98" s="20">
        <f>+'[6]SEPTIEMBRE 2018'!$AB$879</f>
        <v>2466667</v>
      </c>
      <c r="AX98" s="20"/>
      <c r="AY98" s="20"/>
      <c r="AZ98" s="21">
        <f t="shared" si="76"/>
        <v>1.3333200000000045E-2</v>
      </c>
      <c r="BA98" s="20">
        <f t="shared" si="61"/>
        <v>33333</v>
      </c>
      <c r="BB98" s="20">
        <f t="shared" si="85"/>
        <v>0</v>
      </c>
      <c r="BC98" s="20">
        <f t="shared" si="85"/>
        <v>0</v>
      </c>
      <c r="BD98" s="20">
        <f t="shared" si="85"/>
        <v>0</v>
      </c>
      <c r="BE98" s="20">
        <f t="shared" si="85"/>
        <v>0</v>
      </c>
      <c r="BF98" s="20">
        <f t="shared" si="85"/>
        <v>0</v>
      </c>
      <c r="BG98" s="20">
        <f t="shared" si="85"/>
        <v>0</v>
      </c>
      <c r="BH98" s="20">
        <f t="shared" si="85"/>
        <v>0</v>
      </c>
      <c r="BI98" s="20">
        <f t="shared" si="85"/>
        <v>0</v>
      </c>
      <c r="BJ98" s="20">
        <f t="shared" si="85"/>
        <v>0</v>
      </c>
      <c r="BK98" s="20">
        <f t="shared" si="85"/>
        <v>0</v>
      </c>
      <c r="BL98" s="20">
        <f t="shared" si="85"/>
        <v>0</v>
      </c>
      <c r="BM98" s="20">
        <f t="shared" si="85"/>
        <v>0</v>
      </c>
      <c r="BN98" s="20">
        <f t="shared" si="85"/>
        <v>0</v>
      </c>
      <c r="BO98" s="20">
        <f t="shared" si="85"/>
        <v>0</v>
      </c>
      <c r="BP98" s="20">
        <f t="shared" si="85"/>
        <v>0</v>
      </c>
      <c r="BQ98" s="20">
        <f t="shared" si="85"/>
        <v>0</v>
      </c>
      <c r="BR98" s="20">
        <f t="shared" si="86"/>
        <v>0</v>
      </c>
      <c r="BS98" s="20">
        <f t="shared" si="86"/>
        <v>0</v>
      </c>
      <c r="BT98" s="20">
        <f t="shared" si="86"/>
        <v>33333</v>
      </c>
      <c r="BU98" s="20">
        <f t="shared" si="86"/>
        <v>0</v>
      </c>
      <c r="BV98" s="20">
        <f t="shared" si="86"/>
        <v>0</v>
      </c>
      <c r="BW98" s="21">
        <f>+BX98/G98</f>
        <v>0.98666679999999995</v>
      </c>
      <c r="BX98" s="20">
        <f>SUM(BY98:CS98)</f>
        <v>2466667</v>
      </c>
      <c r="BY98" s="20"/>
      <c r="BZ98" s="20"/>
      <c r="CA98" s="20"/>
      <c r="CB98" s="20"/>
      <c r="CC98" s="20"/>
      <c r="CD98" s="20"/>
      <c r="CE98" s="20"/>
      <c r="CF98" s="20"/>
      <c r="CG98" s="20"/>
      <c r="CH98" s="20"/>
      <c r="CI98" s="20"/>
      <c r="CJ98" s="20"/>
      <c r="CK98" s="20"/>
      <c r="CL98" s="20"/>
      <c r="CM98" s="20"/>
      <c r="CN98" s="20"/>
      <c r="CO98" s="20"/>
      <c r="CP98" s="20"/>
      <c r="CQ98" s="20">
        <f>+'[6]SEPTIEMBRE 2018'!$H$877</f>
        <v>2466667</v>
      </c>
      <c r="CR98" s="20"/>
      <c r="CS98" s="20"/>
      <c r="CT98" s="21">
        <f>1-BW98</f>
        <v>1.3333200000000045E-2</v>
      </c>
      <c r="CU98" s="20">
        <f t="shared" si="45"/>
        <v>33333</v>
      </c>
      <c r="CV98" s="20">
        <f t="shared" si="88"/>
        <v>0</v>
      </c>
      <c r="CW98" s="20">
        <f t="shared" si="88"/>
        <v>0</v>
      </c>
      <c r="CX98" s="20"/>
      <c r="CY98" s="20">
        <f t="shared" si="89"/>
        <v>0</v>
      </c>
      <c r="CZ98" s="20">
        <f t="shared" si="89"/>
        <v>0</v>
      </c>
      <c r="DA98" s="20">
        <f t="shared" si="89"/>
        <v>0</v>
      </c>
      <c r="DB98" s="20">
        <f t="shared" si="89"/>
        <v>0</v>
      </c>
      <c r="DC98" s="20">
        <f t="shared" si="89"/>
        <v>0</v>
      </c>
      <c r="DD98" s="20">
        <f t="shared" si="89"/>
        <v>0</v>
      </c>
      <c r="DE98" s="20">
        <f t="shared" si="89"/>
        <v>0</v>
      </c>
      <c r="DF98" s="20">
        <f t="shared" si="89"/>
        <v>0</v>
      </c>
      <c r="DG98" s="20">
        <f t="shared" si="89"/>
        <v>0</v>
      </c>
      <c r="DH98" s="20">
        <f t="shared" si="89"/>
        <v>0</v>
      </c>
      <c r="DI98" s="20">
        <f t="shared" si="89"/>
        <v>0</v>
      </c>
      <c r="DJ98" s="20">
        <f t="shared" si="89"/>
        <v>0</v>
      </c>
      <c r="DK98" s="20">
        <f t="shared" si="89"/>
        <v>0</v>
      </c>
      <c r="DL98" s="20">
        <f t="shared" si="89"/>
        <v>0</v>
      </c>
      <c r="DM98" s="20">
        <f t="shared" si="89"/>
        <v>0</v>
      </c>
      <c r="DN98" s="20">
        <f t="shared" si="89"/>
        <v>33333</v>
      </c>
      <c r="DO98" s="20">
        <f t="shared" si="90"/>
        <v>0</v>
      </c>
      <c r="DP98" s="20">
        <f t="shared" si="90"/>
        <v>0</v>
      </c>
      <c r="DR98" s="25">
        <f t="shared" si="74"/>
        <v>2500000</v>
      </c>
      <c r="DS98" s="25">
        <f t="shared" si="36"/>
        <v>2500000</v>
      </c>
      <c r="DT98" s="25">
        <f>+BX98+CU98</f>
        <v>2500000</v>
      </c>
    </row>
    <row r="99" spans="1:126" ht="27.75" customHeight="1" x14ac:dyDescent="0.25">
      <c r="A99" s="236"/>
      <c r="B99" s="237" t="s">
        <v>292</v>
      </c>
      <c r="C99" s="46" t="s">
        <v>293</v>
      </c>
      <c r="D99" s="17" t="s">
        <v>294</v>
      </c>
      <c r="E99" s="18">
        <v>301</v>
      </c>
      <c r="F99" s="19" t="s">
        <v>274</v>
      </c>
      <c r="G99" s="20">
        <f t="shared" si="83"/>
        <v>1473345467</v>
      </c>
      <c r="H99" s="20">
        <v>258021182</v>
      </c>
      <c r="I99" s="20"/>
      <c r="J99" s="20">
        <f>848000-848000</f>
        <v>0</v>
      </c>
      <c r="K99" s="20"/>
      <c r="L99" s="20"/>
      <c r="M99" s="20"/>
      <c r="N99" s="20"/>
      <c r="O99" s="20"/>
      <c r="P99" s="20"/>
      <c r="Q99" s="20"/>
      <c r="R99" s="20"/>
      <c r="S99" s="20"/>
      <c r="T99" s="20"/>
      <c r="U99" s="20"/>
      <c r="V99" s="20"/>
      <c r="W99" s="20"/>
      <c r="X99" s="20"/>
      <c r="Y99" s="20"/>
      <c r="Z99" s="20">
        <f>1259123255-17309855-16000000-10489115</f>
        <v>1215324285</v>
      </c>
      <c r="AA99" s="20"/>
      <c r="AB99" s="20"/>
      <c r="AC99" s="21">
        <f>+AD99/G99</f>
        <v>1</v>
      </c>
      <c r="AD99" s="20">
        <f t="shared" si="84"/>
        <v>1473345467</v>
      </c>
      <c r="AE99" s="20">
        <f>+'[8]ENERO 2018'!$J$346</f>
        <v>258021182</v>
      </c>
      <c r="AF99" s="20"/>
      <c r="AG99" s="20"/>
      <c r="AH99" s="20"/>
      <c r="AI99" s="20"/>
      <c r="AJ99" s="20"/>
      <c r="AK99" s="20"/>
      <c r="AL99" s="20"/>
      <c r="AM99" s="20"/>
      <c r="AN99" s="20"/>
      <c r="AO99" s="20"/>
      <c r="AP99" s="20"/>
      <c r="AQ99" s="20"/>
      <c r="AR99" s="20"/>
      <c r="AS99" s="20"/>
      <c r="AT99" s="20"/>
      <c r="AU99" s="20"/>
      <c r="AV99" s="20"/>
      <c r="AW99" s="20">
        <f>+'[4]JULIO 2018'!$AB$695</f>
        <v>1215324285</v>
      </c>
      <c r="AX99" s="20"/>
      <c r="AY99" s="20"/>
      <c r="AZ99" s="21">
        <f t="shared" si="76"/>
        <v>0</v>
      </c>
      <c r="BA99" s="20">
        <f t="shared" si="61"/>
        <v>0</v>
      </c>
      <c r="BB99" s="20">
        <f t="shared" si="85"/>
        <v>0</v>
      </c>
      <c r="BC99" s="20">
        <f t="shared" si="85"/>
        <v>0</v>
      </c>
      <c r="BD99" s="20">
        <f t="shared" si="85"/>
        <v>0</v>
      </c>
      <c r="BE99" s="20">
        <f t="shared" si="85"/>
        <v>0</v>
      </c>
      <c r="BF99" s="20">
        <f t="shared" si="85"/>
        <v>0</v>
      </c>
      <c r="BG99" s="20">
        <f t="shared" si="85"/>
        <v>0</v>
      </c>
      <c r="BH99" s="20">
        <f t="shared" si="85"/>
        <v>0</v>
      </c>
      <c r="BI99" s="20">
        <f t="shared" si="85"/>
        <v>0</v>
      </c>
      <c r="BJ99" s="20">
        <f t="shared" si="85"/>
        <v>0</v>
      </c>
      <c r="BK99" s="20">
        <f t="shared" si="85"/>
        <v>0</v>
      </c>
      <c r="BL99" s="20">
        <f t="shared" si="85"/>
        <v>0</v>
      </c>
      <c r="BM99" s="20">
        <f t="shared" si="85"/>
        <v>0</v>
      </c>
      <c r="BN99" s="20">
        <f t="shared" si="85"/>
        <v>0</v>
      </c>
      <c r="BO99" s="20">
        <f t="shared" si="85"/>
        <v>0</v>
      </c>
      <c r="BP99" s="20">
        <f t="shared" si="85"/>
        <v>0</v>
      </c>
      <c r="BQ99" s="20">
        <f t="shared" si="85"/>
        <v>0</v>
      </c>
      <c r="BR99" s="20">
        <f t="shared" si="86"/>
        <v>0</v>
      </c>
      <c r="BS99" s="20">
        <f t="shared" si="86"/>
        <v>0</v>
      </c>
      <c r="BT99" s="20">
        <f t="shared" si="86"/>
        <v>0</v>
      </c>
      <c r="BU99" s="20">
        <f t="shared" si="86"/>
        <v>0</v>
      </c>
      <c r="BV99" s="20">
        <f t="shared" si="86"/>
        <v>0</v>
      </c>
      <c r="BW99" s="21">
        <f>+BX99/G99</f>
        <v>1</v>
      </c>
      <c r="BX99" s="20">
        <f t="shared" si="87"/>
        <v>1473345467</v>
      </c>
      <c r="BY99" s="20">
        <f>+'[8]ENERO 2018'!$H$347</f>
        <v>258021182</v>
      </c>
      <c r="BZ99" s="20"/>
      <c r="CA99" s="20"/>
      <c r="CB99" s="20"/>
      <c r="CC99" s="20"/>
      <c r="CD99" s="20"/>
      <c r="CE99" s="20"/>
      <c r="CF99" s="20"/>
      <c r="CG99" s="20"/>
      <c r="CH99" s="20"/>
      <c r="CI99" s="20"/>
      <c r="CJ99" s="20"/>
      <c r="CK99" s="20"/>
      <c r="CL99" s="20"/>
      <c r="CM99" s="20"/>
      <c r="CN99" s="20"/>
      <c r="CO99" s="20"/>
      <c r="CP99" s="20"/>
      <c r="CQ99" s="20">
        <f>+'[10]FEBRERO 2018'!$H$389</f>
        <v>1215324285</v>
      </c>
      <c r="CR99" s="20"/>
      <c r="CS99" s="20"/>
      <c r="CT99" s="21">
        <f t="shared" si="65"/>
        <v>0</v>
      </c>
      <c r="CU99" s="20">
        <f t="shared" si="45"/>
        <v>0</v>
      </c>
      <c r="CV99" s="20">
        <f t="shared" si="88"/>
        <v>0</v>
      </c>
      <c r="CW99" s="20">
        <f t="shared" si="88"/>
        <v>0</v>
      </c>
      <c r="CX99" s="20">
        <f t="shared" si="88"/>
        <v>0</v>
      </c>
      <c r="CY99" s="20">
        <f t="shared" si="89"/>
        <v>0</v>
      </c>
      <c r="CZ99" s="20">
        <f t="shared" si="89"/>
        <v>0</v>
      </c>
      <c r="DA99" s="20">
        <f t="shared" si="89"/>
        <v>0</v>
      </c>
      <c r="DB99" s="20">
        <f t="shared" si="89"/>
        <v>0</v>
      </c>
      <c r="DC99" s="20">
        <f t="shared" si="89"/>
        <v>0</v>
      </c>
      <c r="DD99" s="20">
        <f t="shared" si="89"/>
        <v>0</v>
      </c>
      <c r="DE99" s="20">
        <f t="shared" si="89"/>
        <v>0</v>
      </c>
      <c r="DF99" s="20">
        <f t="shared" si="89"/>
        <v>0</v>
      </c>
      <c r="DG99" s="20">
        <f t="shared" si="89"/>
        <v>0</v>
      </c>
      <c r="DH99" s="20">
        <f t="shared" si="89"/>
        <v>0</v>
      </c>
      <c r="DI99" s="20">
        <f t="shared" si="89"/>
        <v>0</v>
      </c>
      <c r="DJ99" s="20">
        <f t="shared" si="89"/>
        <v>0</v>
      </c>
      <c r="DK99" s="20">
        <f t="shared" si="89"/>
        <v>0</v>
      </c>
      <c r="DL99" s="20">
        <f t="shared" si="89"/>
        <v>0</v>
      </c>
      <c r="DM99" s="20">
        <f t="shared" si="89"/>
        <v>0</v>
      </c>
      <c r="DN99" s="20">
        <f t="shared" si="89"/>
        <v>0</v>
      </c>
      <c r="DO99" s="20">
        <f t="shared" si="90"/>
        <v>0</v>
      </c>
      <c r="DP99" s="20">
        <f t="shared" si="90"/>
        <v>0</v>
      </c>
      <c r="DR99" s="25">
        <f t="shared" si="74"/>
        <v>1473345467</v>
      </c>
      <c r="DS99" s="25">
        <f t="shared" si="36"/>
        <v>1473345467</v>
      </c>
      <c r="DT99" s="25">
        <f t="shared" si="69"/>
        <v>1473345467</v>
      </c>
    </row>
    <row r="100" spans="1:126" ht="30.75" customHeight="1" x14ac:dyDescent="0.25">
      <c r="A100" s="236"/>
      <c r="B100" s="238"/>
      <c r="C100" s="46" t="s">
        <v>295</v>
      </c>
      <c r="D100" s="17" t="s">
        <v>296</v>
      </c>
      <c r="E100" s="18">
        <v>301</v>
      </c>
      <c r="F100" s="19" t="s">
        <v>274</v>
      </c>
      <c r="G100" s="20">
        <f t="shared" si="83"/>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1</v>
      </c>
      <c r="AD100" s="20">
        <f t="shared" si="84"/>
        <v>47309855</v>
      </c>
      <c r="AE100" s="20"/>
      <c r="AF100" s="20"/>
      <c r="AG100" s="20"/>
      <c r="AH100" s="20"/>
      <c r="AI100" s="20"/>
      <c r="AJ100" s="20"/>
      <c r="AK100" s="20"/>
      <c r="AL100" s="20"/>
      <c r="AM100" s="20"/>
      <c r="AN100" s="20"/>
      <c r="AO100" s="20"/>
      <c r="AP100" s="20"/>
      <c r="AQ100" s="20"/>
      <c r="AR100" s="20"/>
      <c r="AS100" s="20"/>
      <c r="AT100" s="20"/>
      <c r="AU100" s="20"/>
      <c r="AV100" s="20"/>
      <c r="AW100" s="20">
        <f>+'[2]AGOSTO 2018'!$AB$831</f>
        <v>47309855</v>
      </c>
      <c r="AX100" s="20"/>
      <c r="AY100" s="20"/>
      <c r="AZ100" s="21">
        <f t="shared" si="76"/>
        <v>0</v>
      </c>
      <c r="BA100" s="20">
        <f t="shared" si="61"/>
        <v>0</v>
      </c>
      <c r="BB100" s="20">
        <f t="shared" si="85"/>
        <v>0</v>
      </c>
      <c r="BC100" s="20">
        <f t="shared" si="85"/>
        <v>0</v>
      </c>
      <c r="BD100" s="20">
        <f t="shared" si="85"/>
        <v>0</v>
      </c>
      <c r="BE100" s="20">
        <f t="shared" si="85"/>
        <v>0</v>
      </c>
      <c r="BF100" s="20">
        <f t="shared" si="85"/>
        <v>0</v>
      </c>
      <c r="BG100" s="20">
        <f t="shared" si="85"/>
        <v>0</v>
      </c>
      <c r="BH100" s="20">
        <f t="shared" si="85"/>
        <v>0</v>
      </c>
      <c r="BI100" s="20">
        <f t="shared" si="85"/>
        <v>0</v>
      </c>
      <c r="BJ100" s="20">
        <f t="shared" si="85"/>
        <v>0</v>
      </c>
      <c r="BK100" s="20">
        <f t="shared" si="85"/>
        <v>0</v>
      </c>
      <c r="BL100" s="20">
        <f t="shared" si="85"/>
        <v>0</v>
      </c>
      <c r="BM100" s="20">
        <f t="shared" si="85"/>
        <v>0</v>
      </c>
      <c r="BN100" s="20">
        <f t="shared" si="85"/>
        <v>0</v>
      </c>
      <c r="BO100" s="20">
        <f t="shared" si="85"/>
        <v>0</v>
      </c>
      <c r="BP100" s="20">
        <f t="shared" si="85"/>
        <v>0</v>
      </c>
      <c r="BQ100" s="20">
        <f t="shared" si="85"/>
        <v>0</v>
      </c>
      <c r="BR100" s="20">
        <f t="shared" si="86"/>
        <v>0</v>
      </c>
      <c r="BS100" s="20">
        <f t="shared" si="86"/>
        <v>0</v>
      </c>
      <c r="BT100" s="20">
        <f t="shared" si="86"/>
        <v>0</v>
      </c>
      <c r="BU100" s="20">
        <f t="shared" si="86"/>
        <v>0</v>
      </c>
      <c r="BV100" s="20">
        <f t="shared" si="86"/>
        <v>0</v>
      </c>
      <c r="BW100" s="21">
        <f>+BX100/G100</f>
        <v>0.94182377012146834</v>
      </c>
      <c r="BX100" s="20">
        <f t="shared" si="87"/>
        <v>44557546</v>
      </c>
      <c r="BY100" s="20"/>
      <c r="BZ100" s="20"/>
      <c r="CA100" s="20"/>
      <c r="CB100" s="20"/>
      <c r="CC100" s="20"/>
      <c r="CD100" s="20"/>
      <c r="CE100" s="20"/>
      <c r="CF100" s="20"/>
      <c r="CG100" s="20"/>
      <c r="CH100" s="20"/>
      <c r="CI100" s="20"/>
      <c r="CJ100" s="20"/>
      <c r="CK100" s="20"/>
      <c r="CL100" s="20"/>
      <c r="CM100" s="20"/>
      <c r="CN100" s="20"/>
      <c r="CO100" s="20"/>
      <c r="CP100" s="20"/>
      <c r="CQ100" s="20">
        <f>+'[6]SEPTIEMBRE 2018'!$H$899</f>
        <v>44557546</v>
      </c>
      <c r="CR100" s="20"/>
      <c r="CS100" s="20"/>
      <c r="CT100" s="21">
        <f t="shared" si="65"/>
        <v>5.817622987853166E-2</v>
      </c>
      <c r="CU100" s="20">
        <f t="shared" si="45"/>
        <v>2752309</v>
      </c>
      <c r="CV100" s="20">
        <f t="shared" si="88"/>
        <v>0</v>
      </c>
      <c r="CW100" s="20">
        <f t="shared" si="88"/>
        <v>0</v>
      </c>
      <c r="CX100" s="20"/>
      <c r="CY100" s="20">
        <f t="shared" si="89"/>
        <v>0</v>
      </c>
      <c r="CZ100" s="20">
        <f t="shared" si="89"/>
        <v>0</v>
      </c>
      <c r="DA100" s="20">
        <f t="shared" si="89"/>
        <v>0</v>
      </c>
      <c r="DB100" s="20">
        <f t="shared" si="89"/>
        <v>0</v>
      </c>
      <c r="DC100" s="20">
        <f t="shared" si="89"/>
        <v>0</v>
      </c>
      <c r="DD100" s="20">
        <f t="shared" si="89"/>
        <v>0</v>
      </c>
      <c r="DE100" s="20">
        <f t="shared" si="89"/>
        <v>0</v>
      </c>
      <c r="DF100" s="20">
        <f t="shared" si="89"/>
        <v>0</v>
      </c>
      <c r="DG100" s="20">
        <f t="shared" si="89"/>
        <v>0</v>
      </c>
      <c r="DH100" s="20">
        <f t="shared" si="89"/>
        <v>0</v>
      </c>
      <c r="DI100" s="20">
        <f t="shared" si="89"/>
        <v>0</v>
      </c>
      <c r="DJ100" s="20">
        <f t="shared" si="89"/>
        <v>0</v>
      </c>
      <c r="DK100" s="20">
        <f t="shared" si="89"/>
        <v>0</v>
      </c>
      <c r="DL100" s="20">
        <f t="shared" si="89"/>
        <v>0</v>
      </c>
      <c r="DM100" s="20">
        <f t="shared" si="89"/>
        <v>0</v>
      </c>
      <c r="DN100" s="20">
        <f t="shared" si="89"/>
        <v>2752309</v>
      </c>
      <c r="DO100" s="20">
        <f t="shared" si="90"/>
        <v>0</v>
      </c>
      <c r="DP100" s="20">
        <f t="shared" si="90"/>
        <v>0</v>
      </c>
      <c r="DR100" s="25">
        <f t="shared" si="74"/>
        <v>47309855</v>
      </c>
      <c r="DS100" s="25">
        <f t="shared" si="36"/>
        <v>47309855</v>
      </c>
      <c r="DT100" s="25">
        <f t="shared" si="69"/>
        <v>47309855</v>
      </c>
    </row>
    <row r="101" spans="1:126" ht="90.75" customHeight="1" x14ac:dyDescent="0.25">
      <c r="A101" s="236"/>
      <c r="B101" s="51" t="s">
        <v>297</v>
      </c>
      <c r="C101" s="46" t="s">
        <v>298</v>
      </c>
      <c r="D101" s="27" t="s">
        <v>299</v>
      </c>
      <c r="E101" s="18">
        <v>301</v>
      </c>
      <c r="F101" s="19" t="s">
        <v>274</v>
      </c>
      <c r="G101" s="20">
        <f t="shared" si="83"/>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84"/>
        <v>3000000</v>
      </c>
      <c r="AE101" s="20"/>
      <c r="AF101" s="20"/>
      <c r="AG101" s="20"/>
      <c r="AH101" s="20"/>
      <c r="AI101" s="20"/>
      <c r="AJ101" s="20"/>
      <c r="AK101" s="20"/>
      <c r="AL101" s="20"/>
      <c r="AM101" s="20"/>
      <c r="AN101" s="20"/>
      <c r="AO101" s="20"/>
      <c r="AP101" s="20"/>
      <c r="AQ101" s="20"/>
      <c r="AR101" s="20"/>
      <c r="AS101" s="20"/>
      <c r="AT101" s="20"/>
      <c r="AU101" s="20"/>
      <c r="AV101" s="20"/>
      <c r="AW101" s="20">
        <f>+'[4]JULIO 2018'!$AB$718</f>
        <v>3000000</v>
      </c>
      <c r="AX101" s="20"/>
      <c r="AY101" s="20"/>
      <c r="AZ101" s="21">
        <f t="shared" si="76"/>
        <v>0</v>
      </c>
      <c r="BA101" s="20">
        <f t="shared" si="61"/>
        <v>0</v>
      </c>
      <c r="BB101" s="20">
        <f t="shared" si="85"/>
        <v>0</v>
      </c>
      <c r="BC101" s="20">
        <f t="shared" si="85"/>
        <v>0</v>
      </c>
      <c r="BD101" s="20">
        <f t="shared" si="85"/>
        <v>0</v>
      </c>
      <c r="BE101" s="20">
        <f t="shared" si="85"/>
        <v>0</v>
      </c>
      <c r="BF101" s="20">
        <f t="shared" si="85"/>
        <v>0</v>
      </c>
      <c r="BG101" s="20">
        <f t="shared" si="85"/>
        <v>0</v>
      </c>
      <c r="BH101" s="20">
        <f t="shared" si="85"/>
        <v>0</v>
      </c>
      <c r="BI101" s="20">
        <f t="shared" si="85"/>
        <v>0</v>
      </c>
      <c r="BJ101" s="20">
        <f t="shared" si="85"/>
        <v>0</v>
      </c>
      <c r="BK101" s="20">
        <f t="shared" si="85"/>
        <v>0</v>
      </c>
      <c r="BL101" s="20">
        <f t="shared" si="85"/>
        <v>0</v>
      </c>
      <c r="BM101" s="20">
        <f t="shared" si="85"/>
        <v>0</v>
      </c>
      <c r="BN101" s="20">
        <f t="shared" si="85"/>
        <v>0</v>
      </c>
      <c r="BO101" s="20">
        <f t="shared" si="85"/>
        <v>0</v>
      </c>
      <c r="BP101" s="20">
        <f t="shared" si="85"/>
        <v>0</v>
      </c>
      <c r="BQ101" s="20">
        <f t="shared" si="85"/>
        <v>0</v>
      </c>
      <c r="BR101" s="20">
        <f t="shared" si="86"/>
        <v>0</v>
      </c>
      <c r="BS101" s="20">
        <f t="shared" si="86"/>
        <v>0</v>
      </c>
      <c r="BT101" s="20">
        <f t="shared" si="86"/>
        <v>0</v>
      </c>
      <c r="BU101" s="20">
        <f t="shared" si="86"/>
        <v>0</v>
      </c>
      <c r="BV101" s="20">
        <f t="shared" si="86"/>
        <v>0</v>
      </c>
      <c r="BW101" s="21">
        <f>+BX101/G101</f>
        <v>1</v>
      </c>
      <c r="BX101" s="20">
        <f t="shared" si="87"/>
        <v>3000000</v>
      </c>
      <c r="BY101" s="20"/>
      <c r="BZ101" s="20"/>
      <c r="CA101" s="20"/>
      <c r="CB101" s="20"/>
      <c r="CC101" s="20"/>
      <c r="CD101" s="20"/>
      <c r="CE101" s="20"/>
      <c r="CF101" s="20"/>
      <c r="CG101" s="20"/>
      <c r="CH101" s="20"/>
      <c r="CI101" s="20"/>
      <c r="CJ101" s="20"/>
      <c r="CK101" s="20"/>
      <c r="CL101" s="20"/>
      <c r="CM101" s="20"/>
      <c r="CN101" s="20"/>
      <c r="CO101" s="20"/>
      <c r="CP101" s="20"/>
      <c r="CQ101" s="20">
        <f>+'[4]JULIO 2018'!$H$716</f>
        <v>3000000</v>
      </c>
      <c r="CR101" s="20"/>
      <c r="CS101" s="20"/>
      <c r="CT101" s="21">
        <f t="shared" si="65"/>
        <v>0</v>
      </c>
      <c r="CU101" s="20">
        <f t="shared" ref="CU101:CU123" si="91">SUM(CV101:DP101)</f>
        <v>0</v>
      </c>
      <c r="CV101" s="20">
        <f t="shared" si="88"/>
        <v>0</v>
      </c>
      <c r="CW101" s="20">
        <f t="shared" si="88"/>
        <v>0</v>
      </c>
      <c r="CX101" s="20"/>
      <c r="CY101" s="20">
        <f t="shared" si="89"/>
        <v>0</v>
      </c>
      <c r="CZ101" s="20">
        <f t="shared" si="89"/>
        <v>0</v>
      </c>
      <c r="DA101" s="20">
        <f t="shared" si="89"/>
        <v>0</v>
      </c>
      <c r="DB101" s="20">
        <f t="shared" si="89"/>
        <v>0</v>
      </c>
      <c r="DC101" s="20">
        <f t="shared" si="89"/>
        <v>0</v>
      </c>
      <c r="DD101" s="20">
        <f t="shared" si="89"/>
        <v>0</v>
      </c>
      <c r="DE101" s="20">
        <f t="shared" si="89"/>
        <v>0</v>
      </c>
      <c r="DF101" s="20">
        <f t="shared" si="89"/>
        <v>0</v>
      </c>
      <c r="DG101" s="20">
        <f t="shared" si="89"/>
        <v>0</v>
      </c>
      <c r="DH101" s="20">
        <f t="shared" si="89"/>
        <v>0</v>
      </c>
      <c r="DI101" s="20">
        <f t="shared" si="89"/>
        <v>0</v>
      </c>
      <c r="DJ101" s="20">
        <f t="shared" si="89"/>
        <v>0</v>
      </c>
      <c r="DK101" s="20">
        <f>W101-CN101</f>
        <v>0</v>
      </c>
      <c r="DL101" s="20">
        <f t="shared" si="89"/>
        <v>0</v>
      </c>
      <c r="DM101" s="20">
        <f t="shared" si="89"/>
        <v>0</v>
      </c>
      <c r="DN101" s="20">
        <f t="shared" si="89"/>
        <v>0</v>
      </c>
      <c r="DO101" s="20">
        <f t="shared" si="90"/>
        <v>0</v>
      </c>
      <c r="DP101" s="20">
        <f t="shared" si="90"/>
        <v>0</v>
      </c>
      <c r="DR101" s="25">
        <f t="shared" si="74"/>
        <v>3000000</v>
      </c>
      <c r="DS101" s="25">
        <f t="shared" si="36"/>
        <v>3000000</v>
      </c>
      <c r="DT101" s="25">
        <f t="shared" si="69"/>
        <v>3000000</v>
      </c>
    </row>
    <row r="102" spans="1:126" ht="17.25" customHeight="1" x14ac:dyDescent="0.25">
      <c r="A102" s="85"/>
      <c r="B102" s="263" t="s">
        <v>300</v>
      </c>
      <c r="C102" s="46" t="s">
        <v>301</v>
      </c>
      <c r="D102" s="86" t="s">
        <v>302</v>
      </c>
      <c r="E102" s="18">
        <v>301</v>
      </c>
      <c r="F102" s="19" t="s">
        <v>274</v>
      </c>
      <c r="G102" s="36">
        <f t="shared" si="83"/>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1" si="92">+AD102/G102</f>
        <v>1</v>
      </c>
      <c r="AD102" s="20">
        <f t="shared" si="84"/>
        <v>80000000</v>
      </c>
      <c r="AE102" s="36"/>
      <c r="AF102" s="36"/>
      <c r="AG102" s="36"/>
      <c r="AH102" s="36"/>
      <c r="AI102" s="36"/>
      <c r="AJ102" s="36"/>
      <c r="AK102" s="36"/>
      <c r="AL102" s="36"/>
      <c r="AM102" s="36"/>
      <c r="AN102" s="36"/>
      <c r="AO102" s="36"/>
      <c r="AP102" s="36"/>
      <c r="AQ102" s="36"/>
      <c r="AR102" s="36"/>
      <c r="AS102" s="36"/>
      <c r="AT102" s="36"/>
      <c r="AU102" s="36"/>
      <c r="AV102" s="36"/>
      <c r="AW102" s="36">
        <f>+'[3]OCTUBRE 2018'!$AB$1022</f>
        <v>80000000</v>
      </c>
      <c r="AX102" s="36"/>
      <c r="AY102" s="36"/>
      <c r="AZ102" s="21">
        <f t="shared" si="76"/>
        <v>0</v>
      </c>
      <c r="BA102" s="20">
        <f t="shared" si="61"/>
        <v>0</v>
      </c>
      <c r="BB102" s="20">
        <f t="shared" si="85"/>
        <v>0</v>
      </c>
      <c r="BC102" s="20">
        <f t="shared" si="85"/>
        <v>0</v>
      </c>
      <c r="BD102" s="20">
        <f t="shared" si="85"/>
        <v>0</v>
      </c>
      <c r="BE102" s="20">
        <f t="shared" si="85"/>
        <v>0</v>
      </c>
      <c r="BF102" s="20">
        <f t="shared" si="85"/>
        <v>0</v>
      </c>
      <c r="BG102" s="20">
        <f t="shared" si="85"/>
        <v>0</v>
      </c>
      <c r="BH102" s="20">
        <f t="shared" si="85"/>
        <v>0</v>
      </c>
      <c r="BI102" s="20">
        <f t="shared" si="85"/>
        <v>0</v>
      </c>
      <c r="BJ102" s="20">
        <f t="shared" si="85"/>
        <v>0</v>
      </c>
      <c r="BK102" s="20">
        <f t="shared" si="85"/>
        <v>0</v>
      </c>
      <c r="BL102" s="20">
        <f t="shared" si="85"/>
        <v>0</v>
      </c>
      <c r="BM102" s="20">
        <f t="shared" si="85"/>
        <v>0</v>
      </c>
      <c r="BN102" s="20">
        <f t="shared" si="85"/>
        <v>0</v>
      </c>
      <c r="BO102" s="20">
        <f t="shared" si="85"/>
        <v>0</v>
      </c>
      <c r="BP102" s="20">
        <f t="shared" si="85"/>
        <v>0</v>
      </c>
      <c r="BQ102" s="20">
        <f t="shared" si="85"/>
        <v>0</v>
      </c>
      <c r="BR102" s="20">
        <f t="shared" si="86"/>
        <v>0</v>
      </c>
      <c r="BS102" s="20">
        <f t="shared" si="86"/>
        <v>0</v>
      </c>
      <c r="BT102" s="20">
        <f t="shared" si="86"/>
        <v>0</v>
      </c>
      <c r="BU102" s="20">
        <f t="shared" si="86"/>
        <v>0</v>
      </c>
      <c r="BV102" s="20">
        <f t="shared" si="86"/>
        <v>0</v>
      </c>
      <c r="BW102" s="21">
        <f t="shared" ref="BW102:BW121" si="93">+BX102/G102</f>
        <v>0.96527494999999996</v>
      </c>
      <c r="BX102" s="20">
        <f t="shared" si="87"/>
        <v>77221996</v>
      </c>
      <c r="BY102" s="36"/>
      <c r="BZ102" s="36"/>
      <c r="CA102" s="36"/>
      <c r="CB102" s="36"/>
      <c r="CC102" s="36"/>
      <c r="CD102" s="36"/>
      <c r="CE102" s="36"/>
      <c r="CF102" s="36"/>
      <c r="CG102" s="36"/>
      <c r="CH102" s="36"/>
      <c r="CI102" s="36"/>
      <c r="CJ102" s="36"/>
      <c r="CK102" s="36"/>
      <c r="CL102" s="36"/>
      <c r="CM102" s="36"/>
      <c r="CN102" s="36"/>
      <c r="CO102" s="36"/>
      <c r="CP102" s="36"/>
      <c r="CQ102" s="36">
        <f>+'[3]OCTUBRE 2018'!$H$1020</f>
        <v>77221996</v>
      </c>
      <c r="CR102" s="36"/>
      <c r="CS102" s="36"/>
      <c r="CT102" s="21">
        <f t="shared" si="65"/>
        <v>3.4725050000000035E-2</v>
      </c>
      <c r="CU102" s="20">
        <f t="shared" si="91"/>
        <v>2778004</v>
      </c>
      <c r="CV102" s="20">
        <f t="shared" si="88"/>
        <v>0</v>
      </c>
      <c r="CW102" s="20">
        <f t="shared" si="88"/>
        <v>0</v>
      </c>
      <c r="CX102" s="20"/>
      <c r="CY102" s="20">
        <f t="shared" si="89"/>
        <v>0</v>
      </c>
      <c r="CZ102" s="20">
        <f t="shared" si="89"/>
        <v>0</v>
      </c>
      <c r="DA102" s="20">
        <f t="shared" si="89"/>
        <v>0</v>
      </c>
      <c r="DB102" s="20">
        <f t="shared" si="89"/>
        <v>0</v>
      </c>
      <c r="DC102" s="20">
        <f t="shared" si="89"/>
        <v>0</v>
      </c>
      <c r="DD102" s="20">
        <f t="shared" si="89"/>
        <v>0</v>
      </c>
      <c r="DE102" s="20">
        <f t="shared" si="89"/>
        <v>0</v>
      </c>
      <c r="DF102" s="20">
        <f t="shared" si="89"/>
        <v>0</v>
      </c>
      <c r="DG102" s="20">
        <f t="shared" si="89"/>
        <v>0</v>
      </c>
      <c r="DH102" s="20">
        <f t="shared" si="89"/>
        <v>0</v>
      </c>
      <c r="DI102" s="20">
        <f t="shared" si="89"/>
        <v>0</v>
      </c>
      <c r="DJ102" s="20">
        <f t="shared" si="89"/>
        <v>0</v>
      </c>
      <c r="DK102" s="20">
        <f t="shared" si="89"/>
        <v>0</v>
      </c>
      <c r="DL102" s="20">
        <f t="shared" si="89"/>
        <v>0</v>
      </c>
      <c r="DM102" s="20">
        <f t="shared" si="89"/>
        <v>0</v>
      </c>
      <c r="DN102" s="20">
        <f t="shared" si="89"/>
        <v>2778004</v>
      </c>
      <c r="DO102" s="20">
        <f t="shared" si="90"/>
        <v>0</v>
      </c>
      <c r="DP102" s="20">
        <f t="shared" si="90"/>
        <v>0</v>
      </c>
      <c r="DR102" s="25">
        <f t="shared" si="74"/>
        <v>80000000</v>
      </c>
      <c r="DS102" s="25">
        <f t="shared" si="36"/>
        <v>80000000</v>
      </c>
      <c r="DT102" s="25">
        <f t="shared" si="69"/>
        <v>80000000</v>
      </c>
    </row>
    <row r="103" spans="1:126" ht="27.75" customHeight="1" x14ac:dyDescent="0.25">
      <c r="A103" s="85"/>
      <c r="B103" s="264"/>
      <c r="C103" s="46" t="s">
        <v>303</v>
      </c>
      <c r="D103" s="86" t="s">
        <v>304</v>
      </c>
      <c r="E103" s="18">
        <v>301</v>
      </c>
      <c r="F103" s="19" t="s">
        <v>274</v>
      </c>
      <c r="G103" s="36">
        <f t="shared" si="83"/>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92"/>
        <v>1</v>
      </c>
      <c r="AD103" s="20">
        <f t="shared" si="84"/>
        <v>34995641</v>
      </c>
      <c r="AE103" s="36"/>
      <c r="AF103" s="36"/>
      <c r="AG103" s="36"/>
      <c r="AH103" s="36"/>
      <c r="AI103" s="36"/>
      <c r="AJ103" s="36"/>
      <c r="AK103" s="36"/>
      <c r="AL103" s="36"/>
      <c r="AM103" s="36"/>
      <c r="AN103" s="36"/>
      <c r="AO103" s="36"/>
      <c r="AP103" s="36"/>
      <c r="AQ103" s="36"/>
      <c r="AR103" s="36"/>
      <c r="AS103" s="36"/>
      <c r="AT103" s="36"/>
      <c r="AU103" s="36"/>
      <c r="AV103" s="36"/>
      <c r="AW103" s="36">
        <f>+'[3]OCTUBRE 2018'!$AB$1050</f>
        <v>34995641</v>
      </c>
      <c r="AX103" s="36"/>
      <c r="AY103" s="36"/>
      <c r="AZ103" s="21">
        <f t="shared" si="76"/>
        <v>0</v>
      </c>
      <c r="BA103" s="20">
        <f t="shared" si="61"/>
        <v>0</v>
      </c>
      <c r="BB103" s="20">
        <f t="shared" si="85"/>
        <v>0</v>
      </c>
      <c r="BC103" s="20">
        <f t="shared" si="85"/>
        <v>0</v>
      </c>
      <c r="BD103" s="20">
        <f t="shared" si="85"/>
        <v>0</v>
      </c>
      <c r="BE103" s="20">
        <f t="shared" si="85"/>
        <v>0</v>
      </c>
      <c r="BF103" s="20">
        <f t="shared" si="85"/>
        <v>0</v>
      </c>
      <c r="BG103" s="20">
        <f t="shared" si="85"/>
        <v>0</v>
      </c>
      <c r="BH103" s="20">
        <f t="shared" si="85"/>
        <v>0</v>
      </c>
      <c r="BI103" s="20">
        <f t="shared" si="85"/>
        <v>0</v>
      </c>
      <c r="BJ103" s="20">
        <f t="shared" si="85"/>
        <v>0</v>
      </c>
      <c r="BK103" s="20">
        <f t="shared" si="85"/>
        <v>0</v>
      </c>
      <c r="BL103" s="20">
        <f t="shared" si="85"/>
        <v>0</v>
      </c>
      <c r="BM103" s="20">
        <f t="shared" si="85"/>
        <v>0</v>
      </c>
      <c r="BN103" s="20">
        <f t="shared" si="85"/>
        <v>0</v>
      </c>
      <c r="BO103" s="20">
        <f t="shared" si="85"/>
        <v>0</v>
      </c>
      <c r="BP103" s="20">
        <f t="shared" si="85"/>
        <v>0</v>
      </c>
      <c r="BQ103" s="20">
        <f t="shared" si="85"/>
        <v>0</v>
      </c>
      <c r="BR103" s="20">
        <f t="shared" si="86"/>
        <v>0</v>
      </c>
      <c r="BS103" s="20">
        <f t="shared" si="86"/>
        <v>0</v>
      </c>
      <c r="BT103" s="20">
        <f t="shared" si="86"/>
        <v>0</v>
      </c>
      <c r="BU103" s="20">
        <f t="shared" si="86"/>
        <v>0</v>
      </c>
      <c r="BV103" s="20">
        <f t="shared" si="86"/>
        <v>0</v>
      </c>
      <c r="BW103" s="21">
        <f t="shared" si="93"/>
        <v>0.80645352374028523</v>
      </c>
      <c r="BX103" s="20">
        <f t="shared" si="87"/>
        <v>28222358</v>
      </c>
      <c r="BY103" s="36"/>
      <c r="BZ103" s="36"/>
      <c r="CA103" s="36"/>
      <c r="CB103" s="36"/>
      <c r="CC103" s="36"/>
      <c r="CD103" s="36"/>
      <c r="CE103" s="36"/>
      <c r="CF103" s="36"/>
      <c r="CG103" s="36"/>
      <c r="CH103" s="36"/>
      <c r="CI103" s="36"/>
      <c r="CJ103" s="36"/>
      <c r="CK103" s="36"/>
      <c r="CL103" s="36"/>
      <c r="CM103" s="36"/>
      <c r="CN103" s="36"/>
      <c r="CO103" s="36"/>
      <c r="CP103" s="36"/>
      <c r="CQ103" s="36">
        <f>+'[2]AGOSTO 2018'!$H$877</f>
        <v>28222358</v>
      </c>
      <c r="CR103" s="36"/>
      <c r="CS103" s="36"/>
      <c r="CT103" s="21">
        <f t="shared" si="65"/>
        <v>0.19354647625971477</v>
      </c>
      <c r="CU103" s="20">
        <f t="shared" si="91"/>
        <v>6773283</v>
      </c>
      <c r="CV103" s="20">
        <f t="shared" si="88"/>
        <v>0</v>
      </c>
      <c r="CW103" s="20">
        <f t="shared" si="88"/>
        <v>0</v>
      </c>
      <c r="CX103" s="20"/>
      <c r="CY103" s="20">
        <f t="shared" si="89"/>
        <v>0</v>
      </c>
      <c r="CZ103" s="20">
        <f t="shared" si="89"/>
        <v>0</v>
      </c>
      <c r="DA103" s="20">
        <f t="shared" si="89"/>
        <v>0</v>
      </c>
      <c r="DB103" s="20">
        <f t="shared" si="89"/>
        <v>0</v>
      </c>
      <c r="DC103" s="20">
        <f t="shared" si="89"/>
        <v>0</v>
      </c>
      <c r="DD103" s="20">
        <f t="shared" si="89"/>
        <v>0</v>
      </c>
      <c r="DE103" s="20">
        <f t="shared" si="89"/>
        <v>0</v>
      </c>
      <c r="DF103" s="20">
        <f t="shared" si="89"/>
        <v>0</v>
      </c>
      <c r="DG103" s="20">
        <f t="shared" si="89"/>
        <v>0</v>
      </c>
      <c r="DH103" s="20">
        <f t="shared" si="89"/>
        <v>0</v>
      </c>
      <c r="DI103" s="20">
        <f t="shared" si="89"/>
        <v>0</v>
      </c>
      <c r="DJ103" s="20">
        <f t="shared" si="89"/>
        <v>0</v>
      </c>
      <c r="DK103" s="20">
        <f t="shared" si="89"/>
        <v>0</v>
      </c>
      <c r="DL103" s="20">
        <f t="shared" si="89"/>
        <v>0</v>
      </c>
      <c r="DM103" s="20">
        <f t="shared" si="89"/>
        <v>0</v>
      </c>
      <c r="DN103" s="20">
        <f t="shared" si="89"/>
        <v>6773283</v>
      </c>
      <c r="DO103" s="20">
        <f t="shared" si="90"/>
        <v>0</v>
      </c>
      <c r="DP103" s="20">
        <f t="shared" si="90"/>
        <v>0</v>
      </c>
      <c r="DR103" s="25">
        <f t="shared" si="74"/>
        <v>34995641</v>
      </c>
      <c r="DS103" s="25">
        <f t="shared" si="36"/>
        <v>34995641</v>
      </c>
      <c r="DT103" s="25">
        <f t="shared" si="69"/>
        <v>34995641</v>
      </c>
    </row>
    <row r="104" spans="1:126" ht="22.5" customHeight="1" x14ac:dyDescent="0.25">
      <c r="A104" s="85"/>
      <c r="B104" s="265"/>
      <c r="C104" s="46" t="s">
        <v>305</v>
      </c>
      <c r="D104" s="86" t="s">
        <v>306</v>
      </c>
      <c r="E104" s="18">
        <v>301</v>
      </c>
      <c r="F104" s="19" t="s">
        <v>274</v>
      </c>
      <c r="G104" s="36">
        <f t="shared" si="83"/>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92"/>
        <v>1</v>
      </c>
      <c r="AD104" s="20">
        <f t="shared" si="84"/>
        <v>85004359</v>
      </c>
      <c r="AE104" s="36"/>
      <c r="AF104" s="36"/>
      <c r="AG104" s="36"/>
      <c r="AH104" s="36"/>
      <c r="AI104" s="36"/>
      <c r="AJ104" s="36"/>
      <c r="AK104" s="36"/>
      <c r="AL104" s="36"/>
      <c r="AM104" s="36"/>
      <c r="AN104" s="36"/>
      <c r="AO104" s="36"/>
      <c r="AP104" s="36"/>
      <c r="AQ104" s="36"/>
      <c r="AR104" s="36"/>
      <c r="AS104" s="36"/>
      <c r="AT104" s="36"/>
      <c r="AU104" s="36"/>
      <c r="AV104" s="36"/>
      <c r="AW104" s="36">
        <f>+'[2]AGOSTO 2018'!$AB$894</f>
        <v>85004359</v>
      </c>
      <c r="AX104" s="36"/>
      <c r="AY104" s="36"/>
      <c r="AZ104" s="21">
        <f t="shared" si="76"/>
        <v>0</v>
      </c>
      <c r="BA104" s="20">
        <f>SUM(BB104:BV104)</f>
        <v>0</v>
      </c>
      <c r="BB104" s="20">
        <f t="shared" si="85"/>
        <v>0</v>
      </c>
      <c r="BC104" s="20">
        <f t="shared" si="85"/>
        <v>0</v>
      </c>
      <c r="BD104" s="20">
        <f t="shared" si="85"/>
        <v>0</v>
      </c>
      <c r="BE104" s="20">
        <f t="shared" si="85"/>
        <v>0</v>
      </c>
      <c r="BF104" s="20">
        <f t="shared" si="85"/>
        <v>0</v>
      </c>
      <c r="BG104" s="20">
        <f t="shared" si="85"/>
        <v>0</v>
      </c>
      <c r="BH104" s="20">
        <f t="shared" si="85"/>
        <v>0</v>
      </c>
      <c r="BI104" s="20">
        <f t="shared" si="85"/>
        <v>0</v>
      </c>
      <c r="BJ104" s="20">
        <f t="shared" si="85"/>
        <v>0</v>
      </c>
      <c r="BK104" s="20">
        <f t="shared" si="85"/>
        <v>0</v>
      </c>
      <c r="BL104" s="20">
        <f t="shared" si="85"/>
        <v>0</v>
      </c>
      <c r="BM104" s="20">
        <f t="shared" si="85"/>
        <v>0</v>
      </c>
      <c r="BN104" s="20">
        <f t="shared" si="85"/>
        <v>0</v>
      </c>
      <c r="BO104" s="20">
        <f t="shared" si="85"/>
        <v>0</v>
      </c>
      <c r="BP104" s="20">
        <f t="shared" si="85"/>
        <v>0</v>
      </c>
      <c r="BQ104" s="20">
        <f t="shared" si="85"/>
        <v>0</v>
      </c>
      <c r="BR104" s="20">
        <f t="shared" si="86"/>
        <v>0</v>
      </c>
      <c r="BS104" s="20">
        <f t="shared" si="86"/>
        <v>0</v>
      </c>
      <c r="BT104" s="20">
        <f t="shared" si="86"/>
        <v>0</v>
      </c>
      <c r="BU104" s="20">
        <f t="shared" si="86"/>
        <v>0</v>
      </c>
      <c r="BV104" s="20">
        <f t="shared" si="86"/>
        <v>0</v>
      </c>
      <c r="BW104" s="21">
        <f t="shared" si="93"/>
        <v>0.95887986167862282</v>
      </c>
      <c r="BX104" s="20">
        <f t="shared" si="87"/>
        <v>81508968</v>
      </c>
      <c r="BY104" s="36"/>
      <c r="BZ104" s="36"/>
      <c r="CA104" s="36"/>
      <c r="CB104" s="36"/>
      <c r="CC104" s="36"/>
      <c r="CD104" s="36"/>
      <c r="CE104" s="36"/>
      <c r="CF104" s="36"/>
      <c r="CG104" s="36"/>
      <c r="CH104" s="36"/>
      <c r="CI104" s="36"/>
      <c r="CJ104" s="36"/>
      <c r="CK104" s="36"/>
      <c r="CL104" s="36"/>
      <c r="CM104" s="36"/>
      <c r="CN104" s="36"/>
      <c r="CO104" s="36"/>
      <c r="CP104" s="36"/>
      <c r="CQ104" s="36">
        <f>+'[6]SEPTIEMBRE 2018'!$H$962</f>
        <v>81508968</v>
      </c>
      <c r="CR104" s="36"/>
      <c r="CS104" s="36"/>
      <c r="CT104" s="21">
        <f t="shared" si="65"/>
        <v>4.1120138321377175E-2</v>
      </c>
      <c r="CU104" s="20">
        <f t="shared" si="91"/>
        <v>3495391</v>
      </c>
      <c r="CV104" s="20">
        <f t="shared" si="88"/>
        <v>0</v>
      </c>
      <c r="CW104" s="20">
        <f t="shared" si="88"/>
        <v>0</v>
      </c>
      <c r="CX104" s="20"/>
      <c r="CY104" s="20">
        <f t="shared" si="89"/>
        <v>0</v>
      </c>
      <c r="CZ104" s="20">
        <f t="shared" si="89"/>
        <v>0</v>
      </c>
      <c r="DA104" s="20">
        <f t="shared" si="89"/>
        <v>0</v>
      </c>
      <c r="DB104" s="20">
        <f t="shared" si="89"/>
        <v>0</v>
      </c>
      <c r="DC104" s="20">
        <f t="shared" si="89"/>
        <v>0</v>
      </c>
      <c r="DD104" s="20">
        <f t="shared" si="89"/>
        <v>0</v>
      </c>
      <c r="DE104" s="20">
        <f t="shared" si="89"/>
        <v>0</v>
      </c>
      <c r="DF104" s="20">
        <f t="shared" si="89"/>
        <v>0</v>
      </c>
      <c r="DG104" s="20">
        <f t="shared" si="89"/>
        <v>0</v>
      </c>
      <c r="DH104" s="20">
        <f t="shared" si="89"/>
        <v>0</v>
      </c>
      <c r="DI104" s="20">
        <f t="shared" si="89"/>
        <v>0</v>
      </c>
      <c r="DJ104" s="20">
        <f t="shared" si="89"/>
        <v>0</v>
      </c>
      <c r="DK104" s="20">
        <f t="shared" si="89"/>
        <v>0</v>
      </c>
      <c r="DL104" s="20">
        <f t="shared" si="89"/>
        <v>0</v>
      </c>
      <c r="DM104" s="20">
        <f t="shared" si="89"/>
        <v>0</v>
      </c>
      <c r="DN104" s="20">
        <f t="shared" si="89"/>
        <v>3495391</v>
      </c>
      <c r="DO104" s="20">
        <f t="shared" si="90"/>
        <v>0</v>
      </c>
      <c r="DP104" s="20">
        <f t="shared" si="90"/>
        <v>0</v>
      </c>
      <c r="DR104" s="25">
        <f t="shared" si="74"/>
        <v>85004359</v>
      </c>
      <c r="DS104" s="25">
        <f t="shared" ref="DS104:DS124" si="94">+AD104+BA104</f>
        <v>85004359</v>
      </c>
      <c r="DT104" s="25">
        <f t="shared" si="69"/>
        <v>85004359</v>
      </c>
    </row>
    <row r="105" spans="1:126" s="42" customFormat="1" ht="21" customHeight="1" thickBot="1" x14ac:dyDescent="0.3">
      <c r="A105" s="81"/>
      <c r="B105" s="266" t="s">
        <v>307</v>
      </c>
      <c r="C105" s="267"/>
      <c r="D105" s="267"/>
      <c r="E105" s="267"/>
      <c r="F105" s="268"/>
      <c r="G105" s="57">
        <f>SUM(G92:G104)</f>
        <v>2699617287</v>
      </c>
      <c r="H105" s="57">
        <f t="shared" ref="H105:AB105" si="95">SUM(H92:H104)</f>
        <v>349791684</v>
      </c>
      <c r="I105" s="57">
        <f t="shared" si="95"/>
        <v>0</v>
      </c>
      <c r="J105" s="57">
        <f t="shared" si="95"/>
        <v>848000</v>
      </c>
      <c r="K105" s="57">
        <f t="shared" si="95"/>
        <v>0</v>
      </c>
      <c r="L105" s="57">
        <f t="shared" si="95"/>
        <v>0</v>
      </c>
      <c r="M105" s="57">
        <f t="shared" si="95"/>
        <v>0</v>
      </c>
      <c r="N105" s="57">
        <f t="shared" si="95"/>
        <v>0</v>
      </c>
      <c r="O105" s="57">
        <f t="shared" si="95"/>
        <v>0</v>
      </c>
      <c r="P105" s="57">
        <f t="shared" si="95"/>
        <v>0</v>
      </c>
      <c r="Q105" s="57">
        <f t="shared" si="95"/>
        <v>0</v>
      </c>
      <c r="R105" s="57">
        <f t="shared" si="95"/>
        <v>0</v>
      </c>
      <c r="S105" s="57">
        <f t="shared" si="95"/>
        <v>0</v>
      </c>
      <c r="T105" s="57">
        <f t="shared" si="95"/>
        <v>0</v>
      </c>
      <c r="U105" s="57">
        <f t="shared" si="95"/>
        <v>0</v>
      </c>
      <c r="V105" s="57">
        <f t="shared" si="95"/>
        <v>0</v>
      </c>
      <c r="W105" s="57">
        <f t="shared" si="95"/>
        <v>0</v>
      </c>
      <c r="X105" s="57">
        <f t="shared" si="95"/>
        <v>0</v>
      </c>
      <c r="Y105" s="57">
        <f t="shared" si="95"/>
        <v>606000000</v>
      </c>
      <c r="Z105" s="57">
        <f>SUM(Z92:Z104)</f>
        <v>1628531838</v>
      </c>
      <c r="AA105" s="57">
        <f t="shared" si="95"/>
        <v>0</v>
      </c>
      <c r="AB105" s="57">
        <f t="shared" si="95"/>
        <v>114445765</v>
      </c>
      <c r="AC105" s="40">
        <f t="shared" si="92"/>
        <v>0.97603325726518064</v>
      </c>
      <c r="AD105" s="57">
        <f>SUM(AD92:AD104)</f>
        <v>2634916254</v>
      </c>
      <c r="AE105" s="57">
        <f t="shared" ref="AE105:AV105" si="96">SUM(AE92:AE104)</f>
        <v>349255090</v>
      </c>
      <c r="AF105" s="57">
        <f t="shared" si="96"/>
        <v>0</v>
      </c>
      <c r="AG105" s="57">
        <f t="shared" si="96"/>
        <v>289241</v>
      </c>
      <c r="AH105" s="57">
        <f t="shared" si="96"/>
        <v>0</v>
      </c>
      <c r="AI105" s="57">
        <f t="shared" si="96"/>
        <v>0</v>
      </c>
      <c r="AJ105" s="57">
        <f t="shared" si="96"/>
        <v>0</v>
      </c>
      <c r="AK105" s="57">
        <f t="shared" si="96"/>
        <v>0</v>
      </c>
      <c r="AL105" s="57">
        <f t="shared" si="96"/>
        <v>0</v>
      </c>
      <c r="AM105" s="57">
        <f t="shared" si="96"/>
        <v>0</v>
      </c>
      <c r="AN105" s="57">
        <f t="shared" si="96"/>
        <v>0</v>
      </c>
      <c r="AO105" s="57">
        <f t="shared" si="96"/>
        <v>0</v>
      </c>
      <c r="AP105" s="57">
        <f t="shared" si="96"/>
        <v>0</v>
      </c>
      <c r="AQ105" s="57">
        <f t="shared" si="96"/>
        <v>0</v>
      </c>
      <c r="AR105" s="57">
        <f t="shared" si="96"/>
        <v>0</v>
      </c>
      <c r="AS105" s="57">
        <f t="shared" si="96"/>
        <v>0</v>
      </c>
      <c r="AT105" s="57">
        <f t="shared" si="96"/>
        <v>0</v>
      </c>
      <c r="AU105" s="57">
        <f t="shared" si="96"/>
        <v>0</v>
      </c>
      <c r="AV105" s="57">
        <f t="shared" si="96"/>
        <v>599615418</v>
      </c>
      <c r="AW105" s="57">
        <f>SUM(AW92:AW104)</f>
        <v>1628498505</v>
      </c>
      <c r="AX105" s="57">
        <f t="shared" ref="AX105:AY105" si="97">SUM(AX92:AX104)</f>
        <v>0</v>
      </c>
      <c r="AY105" s="57">
        <f t="shared" si="97"/>
        <v>57258000</v>
      </c>
      <c r="AZ105" s="40">
        <f t="shared" si="76"/>
        <v>2.3966742734819357E-2</v>
      </c>
      <c r="BA105" s="57">
        <f>SUM(BA92:BA104)</f>
        <v>64701033</v>
      </c>
      <c r="BB105" s="57">
        <f t="shared" ref="BB105:BV105" si="98">SUM(BB92:BB104)</f>
        <v>536594</v>
      </c>
      <c r="BC105" s="57">
        <f t="shared" si="98"/>
        <v>0</v>
      </c>
      <c r="BD105" s="57">
        <f t="shared" si="98"/>
        <v>558759</v>
      </c>
      <c r="BE105" s="57">
        <f t="shared" si="98"/>
        <v>0</v>
      </c>
      <c r="BF105" s="57">
        <f t="shared" si="98"/>
        <v>0</v>
      </c>
      <c r="BG105" s="57">
        <f t="shared" si="98"/>
        <v>0</v>
      </c>
      <c r="BH105" s="57">
        <f t="shared" si="98"/>
        <v>0</v>
      </c>
      <c r="BI105" s="57">
        <f t="shared" si="98"/>
        <v>0</v>
      </c>
      <c r="BJ105" s="57">
        <f t="shared" si="98"/>
        <v>0</v>
      </c>
      <c r="BK105" s="57">
        <f t="shared" si="98"/>
        <v>0</v>
      </c>
      <c r="BL105" s="57">
        <f t="shared" si="98"/>
        <v>0</v>
      </c>
      <c r="BM105" s="57">
        <f t="shared" si="98"/>
        <v>0</v>
      </c>
      <c r="BN105" s="57">
        <f t="shared" si="98"/>
        <v>0</v>
      </c>
      <c r="BO105" s="57">
        <f t="shared" si="98"/>
        <v>0</v>
      </c>
      <c r="BP105" s="57">
        <f t="shared" si="98"/>
        <v>0</v>
      </c>
      <c r="BQ105" s="57">
        <f t="shared" si="98"/>
        <v>0</v>
      </c>
      <c r="BR105" s="57">
        <f t="shared" si="98"/>
        <v>0</v>
      </c>
      <c r="BS105" s="57">
        <f t="shared" si="98"/>
        <v>6384582</v>
      </c>
      <c r="BT105" s="57">
        <f t="shared" si="98"/>
        <v>33333</v>
      </c>
      <c r="BU105" s="57">
        <f t="shared" si="98"/>
        <v>0</v>
      </c>
      <c r="BV105" s="57">
        <f t="shared" si="98"/>
        <v>57187765</v>
      </c>
      <c r="BW105" s="40">
        <f t="shared" si="93"/>
        <v>0.96178844553383536</v>
      </c>
      <c r="BX105" s="57">
        <f>SUM(BX92:BX104)</f>
        <v>2596460714</v>
      </c>
      <c r="BY105" s="57">
        <f t="shared" ref="BY105:CS105" si="99">SUM(BY92:BY104)</f>
        <v>349255090</v>
      </c>
      <c r="BZ105" s="57">
        <f t="shared" si="99"/>
        <v>0</v>
      </c>
      <c r="CA105" s="57">
        <f t="shared" si="99"/>
        <v>289241</v>
      </c>
      <c r="CB105" s="57">
        <f t="shared" si="99"/>
        <v>0</v>
      </c>
      <c r="CC105" s="57">
        <f t="shared" si="99"/>
        <v>0</v>
      </c>
      <c r="CD105" s="57">
        <f t="shared" si="99"/>
        <v>0</v>
      </c>
      <c r="CE105" s="57">
        <f t="shared" si="99"/>
        <v>0</v>
      </c>
      <c r="CF105" s="57">
        <f t="shared" si="99"/>
        <v>0</v>
      </c>
      <c r="CG105" s="57">
        <f t="shared" si="99"/>
        <v>0</v>
      </c>
      <c r="CH105" s="57">
        <f t="shared" si="99"/>
        <v>0</v>
      </c>
      <c r="CI105" s="57">
        <f t="shared" si="99"/>
        <v>0</v>
      </c>
      <c r="CJ105" s="57">
        <f t="shared" si="99"/>
        <v>0</v>
      </c>
      <c r="CK105" s="57">
        <f t="shared" si="99"/>
        <v>0</v>
      </c>
      <c r="CL105" s="57">
        <f t="shared" si="99"/>
        <v>0</v>
      </c>
      <c r="CM105" s="57">
        <f t="shared" si="99"/>
        <v>0</v>
      </c>
      <c r="CN105" s="57">
        <f t="shared" si="99"/>
        <v>0</v>
      </c>
      <c r="CO105" s="57">
        <f t="shared" si="99"/>
        <v>0</v>
      </c>
      <c r="CP105" s="57">
        <f t="shared" si="99"/>
        <v>597665418</v>
      </c>
      <c r="CQ105" s="57">
        <f t="shared" si="99"/>
        <v>1602992966</v>
      </c>
      <c r="CR105" s="57">
        <f t="shared" si="99"/>
        <v>0</v>
      </c>
      <c r="CS105" s="57">
        <f t="shared" si="99"/>
        <v>46257999</v>
      </c>
      <c r="CT105" s="40">
        <f t="shared" si="65"/>
        <v>3.8211554466164643E-2</v>
      </c>
      <c r="CU105" s="57">
        <f>SUM(CU92:CU104)</f>
        <v>103156573</v>
      </c>
      <c r="CV105" s="57">
        <f t="shared" ref="CV105:DP105" si="100">SUM(CV92:CV104)</f>
        <v>536594</v>
      </c>
      <c r="CW105" s="57">
        <f t="shared" si="100"/>
        <v>0</v>
      </c>
      <c r="CX105" s="57">
        <f t="shared" si="100"/>
        <v>558759</v>
      </c>
      <c r="CY105" s="57">
        <f t="shared" si="100"/>
        <v>0</v>
      </c>
      <c r="CZ105" s="57">
        <f t="shared" si="100"/>
        <v>0</v>
      </c>
      <c r="DA105" s="57">
        <f t="shared" si="100"/>
        <v>0</v>
      </c>
      <c r="DB105" s="57">
        <f t="shared" si="100"/>
        <v>0</v>
      </c>
      <c r="DC105" s="57">
        <f t="shared" si="100"/>
        <v>0</v>
      </c>
      <c r="DD105" s="57">
        <f t="shared" si="100"/>
        <v>0</v>
      </c>
      <c r="DE105" s="57">
        <f t="shared" si="100"/>
        <v>0</v>
      </c>
      <c r="DF105" s="57">
        <f t="shared" si="100"/>
        <v>0</v>
      </c>
      <c r="DG105" s="57">
        <f t="shared" si="100"/>
        <v>0</v>
      </c>
      <c r="DH105" s="57">
        <f t="shared" si="100"/>
        <v>0</v>
      </c>
      <c r="DI105" s="57">
        <f t="shared" si="100"/>
        <v>0</v>
      </c>
      <c r="DJ105" s="57">
        <f t="shared" si="100"/>
        <v>0</v>
      </c>
      <c r="DK105" s="57">
        <f t="shared" si="100"/>
        <v>0</v>
      </c>
      <c r="DL105" s="57">
        <f t="shared" si="100"/>
        <v>0</v>
      </c>
      <c r="DM105" s="57">
        <f t="shared" si="100"/>
        <v>8334582</v>
      </c>
      <c r="DN105" s="57">
        <f t="shared" si="100"/>
        <v>25538872</v>
      </c>
      <c r="DO105" s="57">
        <f t="shared" si="100"/>
        <v>0</v>
      </c>
      <c r="DP105" s="57">
        <f t="shared" si="100"/>
        <v>68187766</v>
      </c>
      <c r="DR105" s="25">
        <f t="shared" si="74"/>
        <v>2699617287</v>
      </c>
      <c r="DS105" s="25">
        <f t="shared" si="94"/>
        <v>2699617287</v>
      </c>
      <c r="DT105" s="25">
        <f t="shared" si="69"/>
        <v>2699617287</v>
      </c>
    </row>
    <row r="106" spans="1:126" ht="45" customHeight="1" thickTop="1" thickBot="1" x14ac:dyDescent="0.3">
      <c r="A106" s="252" t="s">
        <v>308</v>
      </c>
      <c r="B106" s="87" t="s">
        <v>309</v>
      </c>
      <c r="C106" s="46" t="s">
        <v>310</v>
      </c>
      <c r="D106" s="17" t="s">
        <v>311</v>
      </c>
      <c r="E106" s="88">
        <v>510</v>
      </c>
      <c r="F106" s="19" t="s">
        <v>312</v>
      </c>
      <c r="G106" s="20">
        <f t="shared" ref="G106:G123" si="101">SUM(H106:AB106)</f>
        <v>2000000</v>
      </c>
      <c r="H106" s="20"/>
      <c r="I106" s="20"/>
      <c r="J106" s="20"/>
      <c r="K106" s="20"/>
      <c r="L106" s="20"/>
      <c r="M106" s="20"/>
      <c r="N106" s="20"/>
      <c r="O106" s="20"/>
      <c r="P106" s="20"/>
      <c r="Q106" s="20"/>
      <c r="R106" s="72"/>
      <c r="S106" s="72"/>
      <c r="T106" s="72"/>
      <c r="U106" s="72"/>
      <c r="V106" s="20"/>
      <c r="W106" s="20"/>
      <c r="X106" s="20"/>
      <c r="Y106" s="20"/>
      <c r="Z106" s="20"/>
      <c r="AA106" s="20"/>
      <c r="AB106" s="20">
        <f>800000+1200000</f>
        <v>2000000</v>
      </c>
      <c r="AC106" s="21">
        <f t="shared" si="92"/>
        <v>0</v>
      </c>
      <c r="AD106" s="20">
        <f t="shared" ref="AD106:AD123" si="102">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76"/>
        <v>1</v>
      </c>
      <c r="BA106" s="20">
        <f t="shared" ref="BA106:BA123" si="103">SUM(BB106:BV106)</f>
        <v>2000000</v>
      </c>
      <c r="BB106" s="20">
        <f t="shared" ref="BB106:BQ123" si="104">H106-AE106</f>
        <v>0</v>
      </c>
      <c r="BC106" s="20">
        <f t="shared" si="104"/>
        <v>0</v>
      </c>
      <c r="BD106" s="20"/>
      <c r="BE106" s="20">
        <f t="shared" ref="BE106:BT122" si="105">K106-AH106</f>
        <v>0</v>
      </c>
      <c r="BF106" s="20">
        <f t="shared" si="105"/>
        <v>0</v>
      </c>
      <c r="BG106" s="20">
        <f t="shared" si="105"/>
        <v>0</v>
      </c>
      <c r="BH106" s="20">
        <f t="shared" si="105"/>
        <v>0</v>
      </c>
      <c r="BI106" s="20">
        <f t="shared" si="105"/>
        <v>0</v>
      </c>
      <c r="BJ106" s="20">
        <f t="shared" si="105"/>
        <v>0</v>
      </c>
      <c r="BK106" s="20">
        <f t="shared" si="105"/>
        <v>0</v>
      </c>
      <c r="BL106" s="20">
        <f t="shared" si="105"/>
        <v>0</v>
      </c>
      <c r="BM106" s="20">
        <f t="shared" si="105"/>
        <v>0</v>
      </c>
      <c r="BN106" s="20">
        <f t="shared" si="105"/>
        <v>0</v>
      </c>
      <c r="BO106" s="20">
        <f t="shared" si="105"/>
        <v>0</v>
      </c>
      <c r="BP106" s="20">
        <f t="shared" si="105"/>
        <v>0</v>
      </c>
      <c r="BQ106" s="20">
        <f t="shared" si="105"/>
        <v>0</v>
      </c>
      <c r="BR106" s="20">
        <f t="shared" si="105"/>
        <v>0</v>
      </c>
      <c r="BS106" s="20">
        <f t="shared" si="105"/>
        <v>0</v>
      </c>
      <c r="BT106" s="20">
        <f t="shared" si="105"/>
        <v>0</v>
      </c>
      <c r="BU106" s="20">
        <f t="shared" ref="BU106:BV123" si="106">AA106-AX106</f>
        <v>0</v>
      </c>
      <c r="BV106" s="20">
        <f t="shared" si="106"/>
        <v>2000000</v>
      </c>
      <c r="BW106" s="21">
        <f t="shared" si="93"/>
        <v>0</v>
      </c>
      <c r="BX106" s="20">
        <f t="shared" ref="BX106:BX123" si="107">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65"/>
        <v>1</v>
      </c>
      <c r="CU106" s="20">
        <f t="shared" si="91"/>
        <v>2000000</v>
      </c>
      <c r="CV106" s="20">
        <f t="shared" ref="CV106:DK123" si="108">H106-BY106</f>
        <v>0</v>
      </c>
      <c r="CW106" s="20">
        <f t="shared" si="108"/>
        <v>0</v>
      </c>
      <c r="CX106" s="20"/>
      <c r="CY106" s="20">
        <f t="shared" ref="CY106:DN122" si="109">K106-CB106</f>
        <v>0</v>
      </c>
      <c r="CZ106" s="20">
        <f t="shared" si="109"/>
        <v>0</v>
      </c>
      <c r="DA106" s="20">
        <f t="shared" si="109"/>
        <v>0</v>
      </c>
      <c r="DB106" s="20">
        <f t="shared" si="109"/>
        <v>0</v>
      </c>
      <c r="DC106" s="20">
        <f t="shared" si="109"/>
        <v>0</v>
      </c>
      <c r="DD106" s="20">
        <f t="shared" si="109"/>
        <v>0</v>
      </c>
      <c r="DE106" s="20">
        <f t="shared" si="109"/>
        <v>0</v>
      </c>
      <c r="DF106" s="20">
        <f t="shared" si="109"/>
        <v>0</v>
      </c>
      <c r="DG106" s="20">
        <f t="shared" si="109"/>
        <v>0</v>
      </c>
      <c r="DH106" s="20">
        <f t="shared" si="109"/>
        <v>0</v>
      </c>
      <c r="DI106" s="20">
        <f t="shared" si="109"/>
        <v>0</v>
      </c>
      <c r="DJ106" s="20">
        <f t="shared" si="109"/>
        <v>0</v>
      </c>
      <c r="DK106" s="20">
        <f t="shared" si="109"/>
        <v>0</v>
      </c>
      <c r="DL106" s="20">
        <f t="shared" si="109"/>
        <v>0</v>
      </c>
      <c r="DM106" s="20">
        <f t="shared" si="109"/>
        <v>0</v>
      </c>
      <c r="DN106" s="20">
        <f t="shared" si="109"/>
        <v>0</v>
      </c>
      <c r="DO106" s="20">
        <f t="shared" ref="DO106:DP123" si="110">AA106-CR106</f>
        <v>0</v>
      </c>
      <c r="DP106" s="20">
        <f t="shared" si="110"/>
        <v>2000000</v>
      </c>
      <c r="DR106" s="25">
        <f t="shared" si="74"/>
        <v>2000000</v>
      </c>
      <c r="DS106" s="25">
        <f t="shared" si="94"/>
        <v>2000000</v>
      </c>
      <c r="DT106" s="25">
        <f t="shared" si="69"/>
        <v>2000000</v>
      </c>
    </row>
    <row r="107" spans="1:126" ht="20.25" customHeight="1" thickTop="1" x14ac:dyDescent="0.25">
      <c r="A107" s="234"/>
      <c r="B107" s="253" t="s">
        <v>313</v>
      </c>
      <c r="C107" s="46" t="s">
        <v>314</v>
      </c>
      <c r="D107" s="17" t="s">
        <v>315</v>
      </c>
      <c r="E107" s="88">
        <v>111</v>
      </c>
      <c r="F107" s="19" t="s">
        <v>274</v>
      </c>
      <c r="G107" s="20">
        <f t="shared" si="101"/>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92"/>
        <v>0</v>
      </c>
      <c r="AD107" s="20">
        <f t="shared" si="102"/>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76"/>
        <v>1</v>
      </c>
      <c r="BA107" s="20">
        <f t="shared" si="103"/>
        <v>10500000000</v>
      </c>
      <c r="BB107" s="20">
        <f t="shared" si="104"/>
        <v>0</v>
      </c>
      <c r="BC107" s="20">
        <f t="shared" si="104"/>
        <v>0</v>
      </c>
      <c r="BD107" s="20"/>
      <c r="BE107" s="20">
        <f t="shared" si="105"/>
        <v>10500000000</v>
      </c>
      <c r="BF107" s="20">
        <f t="shared" si="105"/>
        <v>0</v>
      </c>
      <c r="BG107" s="20">
        <f t="shared" si="105"/>
        <v>0</v>
      </c>
      <c r="BH107" s="20">
        <f t="shared" si="105"/>
        <v>0</v>
      </c>
      <c r="BI107" s="20">
        <f t="shared" si="105"/>
        <v>0</v>
      </c>
      <c r="BJ107" s="20">
        <f t="shared" si="105"/>
        <v>0</v>
      </c>
      <c r="BK107" s="20">
        <f t="shared" si="105"/>
        <v>0</v>
      </c>
      <c r="BL107" s="20">
        <f t="shared" si="105"/>
        <v>0</v>
      </c>
      <c r="BM107" s="20">
        <f t="shared" si="105"/>
        <v>0</v>
      </c>
      <c r="BN107" s="20">
        <f t="shared" si="105"/>
        <v>0</v>
      </c>
      <c r="BO107" s="20">
        <f t="shared" si="105"/>
        <v>0</v>
      </c>
      <c r="BP107" s="20">
        <f t="shared" si="105"/>
        <v>0</v>
      </c>
      <c r="BQ107" s="20">
        <f t="shared" si="105"/>
        <v>0</v>
      </c>
      <c r="BR107" s="20">
        <f t="shared" si="105"/>
        <v>0</v>
      </c>
      <c r="BS107" s="20">
        <f t="shared" si="105"/>
        <v>0</v>
      </c>
      <c r="BT107" s="20">
        <f t="shared" si="105"/>
        <v>0</v>
      </c>
      <c r="BU107" s="20">
        <f t="shared" si="106"/>
        <v>0</v>
      </c>
      <c r="BV107" s="20">
        <f t="shared" si="106"/>
        <v>0</v>
      </c>
      <c r="BW107" s="21">
        <f t="shared" si="93"/>
        <v>0</v>
      </c>
      <c r="BX107" s="20">
        <f t="shared" si="107"/>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65"/>
        <v>1</v>
      </c>
      <c r="CU107" s="20">
        <f t="shared" si="91"/>
        <v>10500000000</v>
      </c>
      <c r="CV107" s="20">
        <f t="shared" si="108"/>
        <v>0</v>
      </c>
      <c r="CW107" s="20">
        <f t="shared" si="108"/>
        <v>0</v>
      </c>
      <c r="CX107" s="20"/>
      <c r="CY107" s="20">
        <f t="shared" si="109"/>
        <v>10500000000</v>
      </c>
      <c r="CZ107" s="20">
        <f t="shared" si="109"/>
        <v>0</v>
      </c>
      <c r="DA107" s="20">
        <f t="shared" si="109"/>
        <v>0</v>
      </c>
      <c r="DB107" s="20">
        <f t="shared" si="109"/>
        <v>0</v>
      </c>
      <c r="DC107" s="20">
        <f t="shared" si="109"/>
        <v>0</v>
      </c>
      <c r="DD107" s="20">
        <f t="shared" si="109"/>
        <v>0</v>
      </c>
      <c r="DE107" s="20">
        <f t="shared" si="109"/>
        <v>0</v>
      </c>
      <c r="DF107" s="20">
        <f t="shared" si="109"/>
        <v>0</v>
      </c>
      <c r="DG107" s="20">
        <f t="shared" si="109"/>
        <v>0</v>
      </c>
      <c r="DH107" s="20">
        <f t="shared" si="109"/>
        <v>0</v>
      </c>
      <c r="DI107" s="20">
        <f t="shared" si="109"/>
        <v>0</v>
      </c>
      <c r="DJ107" s="20">
        <f t="shared" si="109"/>
        <v>0</v>
      </c>
      <c r="DK107" s="20">
        <f t="shared" si="109"/>
        <v>0</v>
      </c>
      <c r="DL107" s="20">
        <f t="shared" si="109"/>
        <v>0</v>
      </c>
      <c r="DM107" s="20">
        <f t="shared" si="109"/>
        <v>0</v>
      </c>
      <c r="DN107" s="20">
        <f t="shared" si="109"/>
        <v>0</v>
      </c>
      <c r="DO107" s="20">
        <f t="shared" si="110"/>
        <v>0</v>
      </c>
      <c r="DP107" s="20">
        <f t="shared" si="110"/>
        <v>0</v>
      </c>
      <c r="DR107" s="25">
        <f t="shared" si="74"/>
        <v>10500000000</v>
      </c>
      <c r="DS107" s="25">
        <f t="shared" si="94"/>
        <v>10500000000</v>
      </c>
      <c r="DT107" s="25">
        <f t="shared" si="69"/>
        <v>10500000000</v>
      </c>
    </row>
    <row r="108" spans="1:126" s="74" customFormat="1" ht="75.75" customHeight="1" x14ac:dyDescent="0.25">
      <c r="A108" s="234"/>
      <c r="B108" s="240"/>
      <c r="C108" s="89" t="s">
        <v>316</v>
      </c>
      <c r="D108" s="17" t="s">
        <v>317</v>
      </c>
      <c r="E108" s="90">
        <v>111</v>
      </c>
      <c r="F108" s="19" t="s">
        <v>318</v>
      </c>
      <c r="G108" s="20">
        <f>SUM(H108:AB108)</f>
        <v>4367943269</v>
      </c>
      <c r="H108" s="20">
        <v>181434097</v>
      </c>
      <c r="I108" s="20">
        <v>125000000</v>
      </c>
      <c r="J108" s="20">
        <v>83934392</v>
      </c>
      <c r="K108" s="20">
        <f>1500000000</f>
        <v>1500000000</v>
      </c>
      <c r="L108" s="20"/>
      <c r="M108" s="20"/>
      <c r="N108" s="20">
        <f>582008000+203000000+734889747</f>
        <v>1519897747</v>
      </c>
      <c r="O108" s="20">
        <f>77572000+128449520+103984249</f>
        <v>310005769</v>
      </c>
      <c r="P108" s="20">
        <f>77572000+40411177+58414680</f>
        <v>176397857</v>
      </c>
      <c r="Q108" s="20">
        <f>77572000+16500000+16082235+73914680</f>
        <v>184068915</v>
      </c>
      <c r="R108" s="20"/>
      <c r="S108" s="20">
        <v>40897490</v>
      </c>
      <c r="T108" s="20">
        <v>100000000</v>
      </c>
      <c r="U108" s="20"/>
      <c r="V108" s="20"/>
      <c r="W108" s="20"/>
      <c r="X108" s="20">
        <f>22750747+4000000</f>
        <v>26750747</v>
      </c>
      <c r="Y108" s="20"/>
      <c r="Z108" s="20"/>
      <c r="AA108" s="20"/>
      <c r="AB108" s="20">
        <f>50991315+52000000+3800000+17500000-4735060</f>
        <v>119556255</v>
      </c>
      <c r="AC108" s="73">
        <f t="shared" si="92"/>
        <v>0.31172504543808444</v>
      </c>
      <c r="AD108" s="20">
        <f t="shared" si="102"/>
        <v>1361597314</v>
      </c>
      <c r="AE108" s="72">
        <f>+'[9]MARZO 2018'!$J$25</f>
        <v>181434097</v>
      </c>
      <c r="AF108" s="72">
        <f>+'[8]ENERO 2018'!$K$25</f>
        <v>125000000</v>
      </c>
      <c r="AG108" s="72">
        <f>+'[4]JULIO 2018'!$M$25</f>
        <v>83934392</v>
      </c>
      <c r="AH108" s="72"/>
      <c r="AI108" s="72"/>
      <c r="AJ108" s="72"/>
      <c r="AK108" s="72">
        <f>+'[6]SEPTIEMBRE 2018'!$P$25</f>
        <v>785008000</v>
      </c>
      <c r="AL108" s="72">
        <f>+'[7]MAYO 2018'!$Q$25</f>
        <v>17735950</v>
      </c>
      <c r="AM108" s="72">
        <f>+'[1]ABRIL 2018'!$R$25</f>
        <v>38161671</v>
      </c>
      <c r="AN108" s="72">
        <f>+'[8]ENERO 2018'!$S$25</f>
        <v>9169750</v>
      </c>
      <c r="AO108" s="72"/>
      <c r="AP108" s="72"/>
      <c r="AQ108" s="72"/>
      <c r="AR108" s="72"/>
      <c r="AS108" s="72"/>
      <c r="AT108" s="72"/>
      <c r="AU108" s="72">
        <f>+'[6]SEPTIEMBRE 2018'!$Z$25</f>
        <v>26503215</v>
      </c>
      <c r="AV108" s="72"/>
      <c r="AW108" s="72"/>
      <c r="AX108" s="72"/>
      <c r="AY108" s="72">
        <f>+'[3]OCTUBRE 2018'!$AF$25</f>
        <v>94650239</v>
      </c>
      <c r="AZ108" s="73">
        <f t="shared" si="76"/>
        <v>0.68827495456191556</v>
      </c>
      <c r="BA108" s="20">
        <f t="shared" si="103"/>
        <v>3006345955</v>
      </c>
      <c r="BB108" s="20">
        <f t="shared" si="104"/>
        <v>0</v>
      </c>
      <c r="BC108" s="20">
        <f t="shared" si="104"/>
        <v>0</v>
      </c>
      <c r="BD108" s="20">
        <f t="shared" si="104"/>
        <v>0</v>
      </c>
      <c r="BE108" s="20">
        <f t="shared" si="105"/>
        <v>1500000000</v>
      </c>
      <c r="BF108" s="20">
        <f t="shared" si="105"/>
        <v>0</v>
      </c>
      <c r="BG108" s="20">
        <f t="shared" si="105"/>
        <v>0</v>
      </c>
      <c r="BH108" s="20">
        <f t="shared" si="105"/>
        <v>734889747</v>
      </c>
      <c r="BI108" s="20">
        <f t="shared" si="105"/>
        <v>292269819</v>
      </c>
      <c r="BJ108" s="20">
        <f t="shared" si="105"/>
        <v>138236186</v>
      </c>
      <c r="BK108" s="20">
        <f t="shared" si="105"/>
        <v>174899165</v>
      </c>
      <c r="BL108" s="20">
        <f t="shared" si="105"/>
        <v>0</v>
      </c>
      <c r="BM108" s="20">
        <f t="shared" si="105"/>
        <v>40897490</v>
      </c>
      <c r="BN108" s="20">
        <f t="shared" si="105"/>
        <v>100000000</v>
      </c>
      <c r="BO108" s="20">
        <f t="shared" si="105"/>
        <v>0</v>
      </c>
      <c r="BP108" s="20">
        <f t="shared" si="105"/>
        <v>0</v>
      </c>
      <c r="BQ108" s="20">
        <f t="shared" si="105"/>
        <v>0</v>
      </c>
      <c r="BR108" s="20">
        <f>X108-AU108</f>
        <v>247532</v>
      </c>
      <c r="BS108" s="20">
        <f t="shared" si="105"/>
        <v>0</v>
      </c>
      <c r="BT108" s="20">
        <f t="shared" si="105"/>
        <v>0</v>
      </c>
      <c r="BU108" s="20">
        <f t="shared" si="106"/>
        <v>0</v>
      </c>
      <c r="BV108" s="20">
        <f t="shared" si="106"/>
        <v>24906016</v>
      </c>
      <c r="BW108" s="73">
        <f t="shared" si="93"/>
        <v>0.30288565407647466</v>
      </c>
      <c r="BX108" s="20">
        <f t="shared" si="107"/>
        <v>1322987354</v>
      </c>
      <c r="BY108" s="72">
        <f>+'[1]ABRIL 2018'!$H$58</f>
        <v>181434097</v>
      </c>
      <c r="BZ108" s="72">
        <f>+'[8]ENERO 2018'!$H$32+'[8]ENERO 2018'!$H$34+'[8]ENERO 2018'!$H$40</f>
        <v>125000000</v>
      </c>
      <c r="CA108" s="72">
        <f>+'[4]JULIO 2018'!$H$75+'[4]JULIO 2018'!$H$71+'[4]JULIO 2018'!$H$66</f>
        <v>83934392</v>
      </c>
      <c r="CB108" s="72"/>
      <c r="CC108" s="72"/>
      <c r="CD108" s="72"/>
      <c r="CE108" s="72">
        <f>+'[2]AGOSTO 2018'!$H$28+'[2]AGOSTO 2018'!$H$30+'[2]AGOSTO 2018'!$H$42+'[2]AGOSTO 2018'!$H$52+'[2]AGOSTO 2018'!$H$56+'[2]AGOSTO 2018'!$H$60+'[2]AGOSTO 2018'!$H$64+'[2]AGOSTO 2018'!$H$68+'[2]AGOSTO 2018'!$H$77+'[2]AGOSTO 2018'!$H$79</f>
        <v>773099295</v>
      </c>
      <c r="CF108" s="72">
        <f>+'[4]JULIO 2018'!$H$38+'[4]JULIO 2018'!$H$48</f>
        <v>17735950</v>
      </c>
      <c r="CG108" s="72">
        <f>+'[4]JULIO 2018'!$H$62+'[4]JULIO 2018'!$H$46+'[4]JULIO 2018'!$H$36</f>
        <v>38161671</v>
      </c>
      <c r="CH108" s="72">
        <f>+'[8]ENERO 2018'!$H$44</f>
        <v>9169750</v>
      </c>
      <c r="CI108" s="72"/>
      <c r="CJ108" s="72"/>
      <c r="CK108" s="72"/>
      <c r="CL108" s="72"/>
      <c r="CM108" s="72"/>
      <c r="CN108" s="72"/>
      <c r="CO108" s="72">
        <f>+'[2]AGOSTO 2018'!$H$54</f>
        <v>22411960</v>
      </c>
      <c r="CP108" s="72"/>
      <c r="CQ108" s="72"/>
      <c r="CR108" s="72"/>
      <c r="CS108" s="72">
        <v>72040239</v>
      </c>
      <c r="CT108" s="73">
        <f t="shared" si="65"/>
        <v>0.69711434592352539</v>
      </c>
      <c r="CU108" s="20">
        <f t="shared" si="91"/>
        <v>3044955915</v>
      </c>
      <c r="CV108" s="20">
        <f t="shared" si="108"/>
        <v>0</v>
      </c>
      <c r="CW108" s="20">
        <f t="shared" si="108"/>
        <v>0</v>
      </c>
      <c r="CX108" s="20">
        <f t="shared" si="108"/>
        <v>0</v>
      </c>
      <c r="CY108" s="20">
        <f t="shared" si="109"/>
        <v>1500000000</v>
      </c>
      <c r="CZ108" s="20">
        <f t="shared" si="109"/>
        <v>0</v>
      </c>
      <c r="DA108" s="20">
        <f t="shared" si="109"/>
        <v>0</v>
      </c>
      <c r="DB108" s="20">
        <f t="shared" si="109"/>
        <v>746798452</v>
      </c>
      <c r="DC108" s="20">
        <f t="shared" si="109"/>
        <v>292269819</v>
      </c>
      <c r="DD108" s="20">
        <f t="shared" si="109"/>
        <v>138236186</v>
      </c>
      <c r="DE108" s="20">
        <f t="shared" si="109"/>
        <v>174899165</v>
      </c>
      <c r="DF108" s="20">
        <f t="shared" si="109"/>
        <v>0</v>
      </c>
      <c r="DG108" s="20">
        <f t="shared" si="109"/>
        <v>40897490</v>
      </c>
      <c r="DH108" s="20">
        <f t="shared" si="109"/>
        <v>100000000</v>
      </c>
      <c r="DI108" s="20">
        <f t="shared" si="109"/>
        <v>0</v>
      </c>
      <c r="DJ108" s="20">
        <f t="shared" si="109"/>
        <v>0</v>
      </c>
      <c r="DK108" s="20">
        <f t="shared" si="109"/>
        <v>0</v>
      </c>
      <c r="DL108" s="20">
        <f t="shared" si="109"/>
        <v>4338787</v>
      </c>
      <c r="DM108" s="20">
        <f t="shared" si="109"/>
        <v>0</v>
      </c>
      <c r="DN108" s="20">
        <f t="shared" si="109"/>
        <v>0</v>
      </c>
      <c r="DO108" s="20">
        <f t="shared" si="110"/>
        <v>0</v>
      </c>
      <c r="DP108" s="20">
        <f t="shared" si="110"/>
        <v>47516016</v>
      </c>
      <c r="DR108" s="25">
        <f t="shared" si="74"/>
        <v>4367943269</v>
      </c>
      <c r="DS108" s="25">
        <f t="shared" si="94"/>
        <v>4367943269</v>
      </c>
      <c r="DT108" s="25">
        <f t="shared" si="69"/>
        <v>4367943269</v>
      </c>
    </row>
    <row r="109" spans="1:126" ht="36" x14ac:dyDescent="0.25">
      <c r="A109" s="234"/>
      <c r="B109" s="237" t="s">
        <v>319</v>
      </c>
      <c r="C109" s="46" t="s">
        <v>320</v>
      </c>
      <c r="D109" s="17" t="s">
        <v>321</v>
      </c>
      <c r="E109" s="88">
        <v>211</v>
      </c>
      <c r="F109" s="19" t="s">
        <v>322</v>
      </c>
      <c r="G109" s="20">
        <f t="shared" si="101"/>
        <v>1104670843</v>
      </c>
      <c r="H109" s="20"/>
      <c r="I109" s="20"/>
      <c r="J109" s="20">
        <v>18997073</v>
      </c>
      <c r="K109" s="20"/>
      <c r="L109" s="20"/>
      <c r="M109" s="20"/>
      <c r="N109" s="20">
        <v>257614970</v>
      </c>
      <c r="O109" s="20">
        <f>40000000+35555177+44856000</f>
        <v>120411177</v>
      </c>
      <c r="P109" s="20">
        <f>40000000+111449520+35555178+4444823+45569569</f>
        <v>237019090</v>
      </c>
      <c r="Q109" s="20">
        <f>40000000+75549520+35555177+28773765+30069569</f>
        <v>209948031</v>
      </c>
      <c r="R109" s="20"/>
      <c r="S109" s="20">
        <f>1940856</f>
        <v>1940856</v>
      </c>
      <c r="T109" s="20">
        <f>32000000+4734826+66004820</f>
        <v>102739646</v>
      </c>
      <c r="U109" s="20">
        <v>96000000</v>
      </c>
      <c r="V109" s="20"/>
      <c r="W109" s="20"/>
      <c r="X109" s="20">
        <v>10000000</v>
      </c>
      <c r="Y109" s="20"/>
      <c r="Z109" s="20"/>
      <c r="AA109" s="20"/>
      <c r="AB109" s="20">
        <f>45000000-5000000+10000000</f>
        <v>50000000</v>
      </c>
      <c r="AC109" s="21">
        <f t="shared" si="92"/>
        <v>0.3297108512530913</v>
      </c>
      <c r="AD109" s="20">
        <f t="shared" si="102"/>
        <v>364221964</v>
      </c>
      <c r="AE109" s="20"/>
      <c r="AF109" s="20"/>
      <c r="AG109" s="20"/>
      <c r="AH109" s="20"/>
      <c r="AI109" s="20"/>
      <c r="AJ109" s="20"/>
      <c r="AK109" s="20">
        <f>+'[4]JULIO 2018'!$P$89</f>
        <v>65567000</v>
      </c>
      <c r="AL109" s="20"/>
      <c r="AM109" s="20">
        <f>+'[4]JULIO 2018'!$R$89</f>
        <v>94866071</v>
      </c>
      <c r="AN109" s="20">
        <f>+'[2]AGOSTO 2018'!$S$93</f>
        <v>99127000</v>
      </c>
      <c r="AO109" s="20"/>
      <c r="AP109" s="20"/>
      <c r="AQ109" s="20">
        <f>+'[4]JULIO 2018'!$V$89</f>
        <v>64340610</v>
      </c>
      <c r="AR109" s="20">
        <f>+'[1]ABRIL 2018'!$W$74</f>
        <v>20321283</v>
      </c>
      <c r="AS109" s="20"/>
      <c r="AT109" s="20"/>
      <c r="AU109" s="20">
        <f>+'[2]AGOSTO 2018'!$Z$93</f>
        <v>10000000</v>
      </c>
      <c r="AV109" s="20"/>
      <c r="AW109" s="20"/>
      <c r="AX109" s="20"/>
      <c r="AY109" s="20">
        <f>+'[8]ENERO 2018'!$AF$61</f>
        <v>10000000</v>
      </c>
      <c r="AZ109" s="21">
        <f t="shared" si="76"/>
        <v>0.6702891487469087</v>
      </c>
      <c r="BA109" s="20">
        <f t="shared" si="103"/>
        <v>740448879</v>
      </c>
      <c r="BB109" s="20">
        <f t="shared" si="104"/>
        <v>0</v>
      </c>
      <c r="BC109" s="20">
        <f t="shared" si="104"/>
        <v>0</v>
      </c>
      <c r="BD109" s="20">
        <f t="shared" si="104"/>
        <v>18997073</v>
      </c>
      <c r="BE109" s="20">
        <f t="shared" si="105"/>
        <v>0</v>
      </c>
      <c r="BF109" s="20">
        <f t="shared" si="105"/>
        <v>0</v>
      </c>
      <c r="BG109" s="20">
        <f t="shared" si="105"/>
        <v>0</v>
      </c>
      <c r="BH109" s="20">
        <f t="shared" si="105"/>
        <v>192047970</v>
      </c>
      <c r="BI109" s="20">
        <f t="shared" si="105"/>
        <v>120411177</v>
      </c>
      <c r="BJ109" s="20">
        <f t="shared" si="105"/>
        <v>142153019</v>
      </c>
      <c r="BK109" s="20">
        <f t="shared" si="105"/>
        <v>110821031</v>
      </c>
      <c r="BL109" s="20">
        <f t="shared" si="105"/>
        <v>0</v>
      </c>
      <c r="BM109" s="20">
        <f t="shared" si="105"/>
        <v>1940856</v>
      </c>
      <c r="BN109" s="20">
        <f t="shared" si="105"/>
        <v>38399036</v>
      </c>
      <c r="BO109" s="20">
        <f t="shared" si="105"/>
        <v>75678717</v>
      </c>
      <c r="BP109" s="20">
        <f t="shared" si="105"/>
        <v>0</v>
      </c>
      <c r="BQ109" s="20">
        <f t="shared" si="105"/>
        <v>0</v>
      </c>
      <c r="BR109" s="20">
        <f t="shared" si="105"/>
        <v>0</v>
      </c>
      <c r="BS109" s="20">
        <f t="shared" si="105"/>
        <v>0</v>
      </c>
      <c r="BT109" s="20">
        <f t="shared" si="105"/>
        <v>0</v>
      </c>
      <c r="BU109" s="20">
        <f t="shared" si="106"/>
        <v>0</v>
      </c>
      <c r="BV109" s="20">
        <f t="shared" si="106"/>
        <v>40000000</v>
      </c>
      <c r="BW109" s="21">
        <f t="shared" si="93"/>
        <v>0.32065838095085852</v>
      </c>
      <c r="BX109" s="20">
        <f t="shared" si="107"/>
        <v>354221964</v>
      </c>
      <c r="BY109" s="20"/>
      <c r="BZ109" s="20"/>
      <c r="CA109" s="20"/>
      <c r="CB109" s="20"/>
      <c r="CC109" s="20"/>
      <c r="CD109" s="20"/>
      <c r="CE109" s="20">
        <f>+'[4]JULIO 2018'!$P$89</f>
        <v>65567000</v>
      </c>
      <c r="CF109" s="20"/>
      <c r="CG109" s="20">
        <f>+'[4]JULIO 2018'!$R$89</f>
        <v>94866071</v>
      </c>
      <c r="CH109" s="20">
        <f>+'[6]SEPTIEMBRE 2018'!$S$97</f>
        <v>99127000</v>
      </c>
      <c r="CI109" s="20"/>
      <c r="CJ109" s="20"/>
      <c r="CK109" s="20">
        <f>+'[4]JULIO 2018'!$V$89</f>
        <v>64340610</v>
      </c>
      <c r="CL109" s="20">
        <f>+'[1]ABRIL 2018'!$H$80</f>
        <v>20321283</v>
      </c>
      <c r="CM109" s="20"/>
      <c r="CN109" s="20"/>
      <c r="CO109" s="20">
        <f>+'[6]SEPTIEMBRE 2018'!$Z$97</f>
        <v>10000000</v>
      </c>
      <c r="CP109" s="20"/>
      <c r="CQ109" s="20"/>
      <c r="CR109" s="20"/>
      <c r="CS109" s="50"/>
      <c r="CT109" s="21">
        <f t="shared" si="65"/>
        <v>0.67934161904914148</v>
      </c>
      <c r="CU109" s="20">
        <f t="shared" si="91"/>
        <v>750448879</v>
      </c>
      <c r="CV109" s="20">
        <f t="shared" si="108"/>
        <v>0</v>
      </c>
      <c r="CW109" s="20">
        <f t="shared" si="108"/>
        <v>0</v>
      </c>
      <c r="CX109" s="20">
        <f t="shared" si="108"/>
        <v>18997073</v>
      </c>
      <c r="CY109" s="20">
        <f t="shared" si="109"/>
        <v>0</v>
      </c>
      <c r="CZ109" s="20">
        <f t="shared" si="109"/>
        <v>0</v>
      </c>
      <c r="DA109" s="20">
        <f t="shared" si="109"/>
        <v>0</v>
      </c>
      <c r="DB109" s="20">
        <f t="shared" si="109"/>
        <v>192047970</v>
      </c>
      <c r="DC109" s="20">
        <f t="shared" si="109"/>
        <v>120411177</v>
      </c>
      <c r="DD109" s="20">
        <f t="shared" si="109"/>
        <v>142153019</v>
      </c>
      <c r="DE109" s="20">
        <f t="shared" si="109"/>
        <v>110821031</v>
      </c>
      <c r="DF109" s="20">
        <f t="shared" si="109"/>
        <v>0</v>
      </c>
      <c r="DG109" s="20">
        <f t="shared" si="109"/>
        <v>1940856</v>
      </c>
      <c r="DH109" s="20">
        <f t="shared" si="109"/>
        <v>38399036</v>
      </c>
      <c r="DI109" s="20">
        <f t="shared" si="109"/>
        <v>75678717</v>
      </c>
      <c r="DJ109" s="20">
        <f t="shared" si="109"/>
        <v>0</v>
      </c>
      <c r="DK109" s="20">
        <f t="shared" si="109"/>
        <v>0</v>
      </c>
      <c r="DL109" s="20">
        <f t="shared" si="109"/>
        <v>0</v>
      </c>
      <c r="DM109" s="20">
        <f t="shared" si="109"/>
        <v>0</v>
      </c>
      <c r="DN109" s="20">
        <f t="shared" si="109"/>
        <v>0</v>
      </c>
      <c r="DO109" s="20">
        <f t="shared" si="110"/>
        <v>0</v>
      </c>
      <c r="DP109" s="20">
        <f t="shared" si="110"/>
        <v>50000000</v>
      </c>
      <c r="DR109" s="25">
        <f t="shared" si="74"/>
        <v>1104670843</v>
      </c>
      <c r="DS109" s="25">
        <f>+AD109+BA109</f>
        <v>1104670843</v>
      </c>
      <c r="DT109" s="25">
        <f t="shared" si="69"/>
        <v>1104670843</v>
      </c>
    </row>
    <row r="110" spans="1:126" ht="76.5" customHeight="1" x14ac:dyDescent="0.25">
      <c r="A110" s="234"/>
      <c r="B110" s="238"/>
      <c r="C110" s="46" t="s">
        <v>323</v>
      </c>
      <c r="D110" s="91" t="s">
        <v>324</v>
      </c>
      <c r="E110" s="88">
        <v>211</v>
      </c>
      <c r="F110" s="19" t="s">
        <v>325</v>
      </c>
      <c r="G110" s="20">
        <f t="shared" si="101"/>
        <v>506935510</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73920112+99087620+7999810+11000000+12857000-3000000+9348148+10000000</f>
        <v>221212690</v>
      </c>
      <c r="AC110" s="21">
        <f t="shared" si="92"/>
        <v>0.78629494311810988</v>
      </c>
      <c r="AD110" s="20">
        <f t="shared" si="102"/>
        <v>398600828</v>
      </c>
      <c r="AE110" s="20"/>
      <c r="AF110" s="20"/>
      <c r="AG110" s="20"/>
      <c r="AH110" s="20"/>
      <c r="AI110" s="20"/>
      <c r="AJ110" s="20"/>
      <c r="AK110" s="20">
        <f>+'[4]JULIO 2018'!$P$107</f>
        <v>99672000</v>
      </c>
      <c r="AL110" s="20"/>
      <c r="AM110" s="20"/>
      <c r="AN110" s="20">
        <f>+'[4]JULIO 2018'!$S$107</f>
        <v>46331319</v>
      </c>
      <c r="AO110" s="20"/>
      <c r="AP110" s="20"/>
      <c r="AQ110" s="20"/>
      <c r="AR110" s="20">
        <f>+'[4]JULIO 2018'!$W$107</f>
        <v>49128312</v>
      </c>
      <c r="AS110" s="20"/>
      <c r="AT110" s="20"/>
      <c r="AU110" s="20">
        <f>+'[6]SEPTIEMBRE 2018'!$Z$120</f>
        <v>6721120</v>
      </c>
      <c r="AV110" s="20"/>
      <c r="AW110" s="20"/>
      <c r="AX110" s="20"/>
      <c r="AY110" s="20">
        <f>+'[3]OCTUBRE 2018'!$AF$125</f>
        <v>196748077</v>
      </c>
      <c r="AZ110" s="21">
        <f t="shared" si="76"/>
        <v>0.21370505688189012</v>
      </c>
      <c r="BA110" s="20">
        <f t="shared" si="103"/>
        <v>108334682</v>
      </c>
      <c r="BB110" s="20">
        <f t="shared" si="104"/>
        <v>0</v>
      </c>
      <c r="BC110" s="20">
        <f t="shared" si="104"/>
        <v>0</v>
      </c>
      <c r="BD110" s="20">
        <f t="shared" si="104"/>
        <v>0</v>
      </c>
      <c r="BE110" s="20">
        <f t="shared" si="105"/>
        <v>0</v>
      </c>
      <c r="BF110" s="20">
        <f t="shared" si="105"/>
        <v>0</v>
      </c>
      <c r="BG110" s="20">
        <f t="shared" si="105"/>
        <v>0</v>
      </c>
      <c r="BH110" s="20">
        <f t="shared" si="105"/>
        <v>328000</v>
      </c>
      <c r="BI110" s="20">
        <f t="shared" si="105"/>
        <v>17572000</v>
      </c>
      <c r="BJ110" s="20">
        <f t="shared" si="105"/>
        <v>27572000</v>
      </c>
      <c r="BK110" s="20">
        <f t="shared" si="105"/>
        <v>640681</v>
      </c>
      <c r="BL110" s="20">
        <f t="shared" si="105"/>
        <v>0</v>
      </c>
      <c r="BM110" s="20">
        <f t="shared" si="105"/>
        <v>0</v>
      </c>
      <c r="BN110" s="20">
        <f t="shared" si="105"/>
        <v>30000000</v>
      </c>
      <c r="BO110" s="20">
        <f t="shared" si="105"/>
        <v>147758</v>
      </c>
      <c r="BP110" s="20">
        <f t="shared" si="105"/>
        <v>0</v>
      </c>
      <c r="BQ110" s="20">
        <f t="shared" si="105"/>
        <v>0</v>
      </c>
      <c r="BR110" s="20">
        <f t="shared" si="105"/>
        <v>7609630</v>
      </c>
      <c r="BS110" s="20">
        <f t="shared" si="105"/>
        <v>0</v>
      </c>
      <c r="BT110" s="20">
        <f t="shared" si="105"/>
        <v>0</v>
      </c>
      <c r="BU110" s="20">
        <f t="shared" si="106"/>
        <v>0</v>
      </c>
      <c r="BV110" s="20">
        <f t="shared" si="106"/>
        <v>24464613</v>
      </c>
      <c r="BW110" s="21">
        <f t="shared" si="93"/>
        <v>0.74147190241220229</v>
      </c>
      <c r="BX110" s="20">
        <f t="shared" si="107"/>
        <v>375878437</v>
      </c>
      <c r="BY110" s="20"/>
      <c r="BZ110" s="20"/>
      <c r="CA110" s="20"/>
      <c r="CB110" s="20"/>
      <c r="CC110" s="20"/>
      <c r="CD110" s="20"/>
      <c r="CE110" s="20">
        <f>+'[4]JULIO 2018'!$H$123</f>
        <v>99672000</v>
      </c>
      <c r="CF110" s="20"/>
      <c r="CG110" s="20"/>
      <c r="CH110" s="20">
        <f>+'[4]JULIO 2018'!$H$126+'[4]JULIO 2018'!$H$121</f>
        <v>46331319</v>
      </c>
      <c r="CI110" s="20"/>
      <c r="CJ110" s="20"/>
      <c r="CK110" s="20"/>
      <c r="CL110" s="20">
        <f>+'[4]JULIO 2018'!$H$116+'[4]JULIO 2018'!$H$119</f>
        <v>49128312</v>
      </c>
      <c r="CM110" s="20"/>
      <c r="CN110" s="20"/>
      <c r="CO110" s="20"/>
      <c r="CP110" s="20"/>
      <c r="CQ110" s="20"/>
      <c r="CR110" s="20"/>
      <c r="CS110" s="20">
        <f>+'[3]OCTUBRE 2018'!$H$126+'[3]OCTUBRE 2018'!$H$128+'[3]OCTUBRE 2018'!$H$130+'[3]OCTUBRE 2018'!$H$132+'[3]OCTUBRE 2018'!$H$146+'[3]OCTUBRE 2018'!$H$148+'[3]OCTUBRE 2018'!$H$150+'[3]OCTUBRE 2018'!$H$152+'[3]OCTUBRE 2018'!$H$155</f>
        <v>180746806</v>
      </c>
      <c r="CT110" s="21">
        <f t="shared" si="65"/>
        <v>0.25852809758779771</v>
      </c>
      <c r="CU110" s="20">
        <f t="shared" si="91"/>
        <v>131057073</v>
      </c>
      <c r="CV110" s="20">
        <f t="shared" si="108"/>
        <v>0</v>
      </c>
      <c r="CW110" s="20">
        <f t="shared" si="108"/>
        <v>0</v>
      </c>
      <c r="CX110" s="20">
        <f t="shared" si="108"/>
        <v>0</v>
      </c>
      <c r="CY110" s="20">
        <f t="shared" si="109"/>
        <v>0</v>
      </c>
      <c r="CZ110" s="20">
        <f t="shared" si="109"/>
        <v>0</v>
      </c>
      <c r="DA110" s="20">
        <f t="shared" si="109"/>
        <v>0</v>
      </c>
      <c r="DB110" s="20">
        <f t="shared" si="109"/>
        <v>328000</v>
      </c>
      <c r="DC110" s="20">
        <f t="shared" si="109"/>
        <v>17572000</v>
      </c>
      <c r="DD110" s="20">
        <f t="shared" si="109"/>
        <v>27572000</v>
      </c>
      <c r="DE110" s="20">
        <f t="shared" si="109"/>
        <v>640681</v>
      </c>
      <c r="DF110" s="20">
        <f t="shared" si="109"/>
        <v>0</v>
      </c>
      <c r="DG110" s="20">
        <f t="shared" si="109"/>
        <v>0</v>
      </c>
      <c r="DH110" s="20">
        <f t="shared" si="109"/>
        <v>30000000</v>
      </c>
      <c r="DI110" s="20">
        <f t="shared" si="109"/>
        <v>147758</v>
      </c>
      <c r="DJ110" s="20">
        <f t="shared" si="109"/>
        <v>0</v>
      </c>
      <c r="DK110" s="20">
        <f t="shared" si="109"/>
        <v>0</v>
      </c>
      <c r="DL110" s="20">
        <f t="shared" si="109"/>
        <v>14330750</v>
      </c>
      <c r="DM110" s="20">
        <f t="shared" si="109"/>
        <v>0</v>
      </c>
      <c r="DN110" s="20">
        <f t="shared" si="109"/>
        <v>0</v>
      </c>
      <c r="DO110" s="20">
        <f t="shared" si="110"/>
        <v>0</v>
      </c>
      <c r="DP110" s="20">
        <f t="shared" si="110"/>
        <v>40465884</v>
      </c>
      <c r="DR110" s="25">
        <f t="shared" si="74"/>
        <v>506935510</v>
      </c>
      <c r="DS110" s="25">
        <f t="shared" si="94"/>
        <v>506935510</v>
      </c>
      <c r="DT110" s="25">
        <f t="shared" si="69"/>
        <v>506935510</v>
      </c>
      <c r="DV110" s="25">
        <v>211864542</v>
      </c>
    </row>
    <row r="111" spans="1:126" s="74" customFormat="1" ht="90.75" customHeight="1" x14ac:dyDescent="0.25">
      <c r="A111" s="234"/>
      <c r="B111" s="238"/>
      <c r="C111" s="89" t="s">
        <v>326</v>
      </c>
      <c r="D111" s="17" t="s">
        <v>327</v>
      </c>
      <c r="E111" s="90">
        <v>211</v>
      </c>
      <c r="F111" s="19" t="s">
        <v>328</v>
      </c>
      <c r="G111" s="20">
        <f t="shared" si="101"/>
        <v>371558110</v>
      </c>
      <c r="H111" s="24"/>
      <c r="I111" s="72"/>
      <c r="J111" s="72"/>
      <c r="K111" s="20"/>
      <c r="L111" s="20"/>
      <c r="M111" s="20">
        <v>227821027</v>
      </c>
      <c r="N111" s="20"/>
      <c r="O111" s="20"/>
      <c r="P111" s="20"/>
      <c r="Q111" s="20"/>
      <c r="R111" s="20"/>
      <c r="S111" s="20"/>
      <c r="T111" s="20"/>
      <c r="U111" s="20"/>
      <c r="V111" s="20"/>
      <c r="W111" s="20"/>
      <c r="X111" s="20"/>
      <c r="Y111" s="20"/>
      <c r="Z111" s="20"/>
      <c r="AA111" s="20"/>
      <c r="AB111" s="20">
        <f>112522910+2586612+15571105+7814972+2677485+2563999</f>
        <v>143737083</v>
      </c>
      <c r="AC111" s="73">
        <f t="shared" si="92"/>
        <v>0.40953783783645581</v>
      </c>
      <c r="AD111" s="20">
        <f t="shared" si="102"/>
        <v>152167105</v>
      </c>
      <c r="AE111" s="72"/>
      <c r="AF111" s="72"/>
      <c r="AG111" s="72"/>
      <c r="AH111" s="72"/>
      <c r="AI111" s="72"/>
      <c r="AJ111" s="72">
        <f>+'[6]SEPTIEMBRE 2018'!$O$155</f>
        <v>96596000</v>
      </c>
      <c r="AK111" s="72"/>
      <c r="AL111" s="72"/>
      <c r="AM111" s="72"/>
      <c r="AN111" s="72"/>
      <c r="AO111" s="72"/>
      <c r="AP111" s="72"/>
      <c r="AQ111" s="72"/>
      <c r="AR111" s="72"/>
      <c r="AS111" s="72"/>
      <c r="AT111" s="72"/>
      <c r="AU111" s="72"/>
      <c r="AV111" s="72"/>
      <c r="AW111" s="72"/>
      <c r="AX111" s="72"/>
      <c r="AY111" s="72">
        <f>+'[3]OCTUBRE 2018'!$AF$162</f>
        <v>55571105</v>
      </c>
      <c r="AZ111" s="73">
        <f t="shared" si="76"/>
        <v>0.59046216216354419</v>
      </c>
      <c r="BA111" s="20">
        <f t="shared" si="103"/>
        <v>219391005</v>
      </c>
      <c r="BB111" s="20">
        <f t="shared" si="104"/>
        <v>0</v>
      </c>
      <c r="BC111" s="20">
        <f t="shared" si="104"/>
        <v>0</v>
      </c>
      <c r="BD111" s="20">
        <f t="shared" si="104"/>
        <v>0</v>
      </c>
      <c r="BE111" s="20">
        <f t="shared" si="105"/>
        <v>0</v>
      </c>
      <c r="BF111" s="20">
        <f t="shared" si="105"/>
        <v>0</v>
      </c>
      <c r="BG111" s="20">
        <f t="shared" si="105"/>
        <v>131225027</v>
      </c>
      <c r="BH111" s="20">
        <f t="shared" si="105"/>
        <v>0</v>
      </c>
      <c r="BI111" s="20">
        <f t="shared" si="105"/>
        <v>0</v>
      </c>
      <c r="BJ111" s="20">
        <f t="shared" si="105"/>
        <v>0</v>
      </c>
      <c r="BK111" s="20">
        <f t="shared" si="105"/>
        <v>0</v>
      </c>
      <c r="BL111" s="20">
        <f t="shared" si="105"/>
        <v>0</v>
      </c>
      <c r="BM111" s="20">
        <f t="shared" si="105"/>
        <v>0</v>
      </c>
      <c r="BN111" s="20">
        <f t="shared" si="105"/>
        <v>0</v>
      </c>
      <c r="BO111" s="20">
        <f t="shared" si="105"/>
        <v>0</v>
      </c>
      <c r="BP111" s="20">
        <f t="shared" si="105"/>
        <v>0</v>
      </c>
      <c r="BQ111" s="20">
        <f t="shared" si="105"/>
        <v>0</v>
      </c>
      <c r="BR111" s="20">
        <f t="shared" si="105"/>
        <v>0</v>
      </c>
      <c r="BS111" s="20">
        <f t="shared" si="105"/>
        <v>0</v>
      </c>
      <c r="BT111" s="20">
        <f t="shared" si="105"/>
        <v>0</v>
      </c>
      <c r="BU111" s="20">
        <f t="shared" si="106"/>
        <v>0</v>
      </c>
      <c r="BV111" s="20">
        <f t="shared" si="106"/>
        <v>88165978</v>
      </c>
      <c r="BW111" s="73">
        <f t="shared" si="93"/>
        <v>0.26206398778376822</v>
      </c>
      <c r="BX111" s="20">
        <f t="shared" si="107"/>
        <v>97372000</v>
      </c>
      <c r="BY111" s="72"/>
      <c r="BZ111" s="72"/>
      <c r="CA111" s="72"/>
      <c r="CB111" s="72"/>
      <c r="CC111" s="72"/>
      <c r="CD111" s="72">
        <f>+'[3]OCTUBRE 2018'!$H$165+'[3]OCTUBRE 2018'!$H$167</f>
        <v>96596000</v>
      </c>
      <c r="CE111" s="72"/>
      <c r="CF111" s="72"/>
      <c r="CG111" s="72"/>
      <c r="CH111" s="72"/>
      <c r="CI111" s="72"/>
      <c r="CJ111" s="72"/>
      <c r="CK111" s="72"/>
      <c r="CL111" s="72"/>
      <c r="CM111" s="72"/>
      <c r="CN111" s="72"/>
      <c r="CO111" s="72"/>
      <c r="CP111" s="72"/>
      <c r="CQ111" s="72"/>
      <c r="CR111" s="72"/>
      <c r="CS111" s="72">
        <f>+'[8]ENERO 2018'!$H$78</f>
        <v>776000</v>
      </c>
      <c r="CT111" s="73">
        <f t="shared" si="65"/>
        <v>0.73793601221623173</v>
      </c>
      <c r="CU111" s="20">
        <f t="shared" si="91"/>
        <v>274186110</v>
      </c>
      <c r="CV111" s="20">
        <f t="shared" si="108"/>
        <v>0</v>
      </c>
      <c r="CW111" s="20">
        <f t="shared" si="108"/>
        <v>0</v>
      </c>
      <c r="CX111" s="20">
        <f t="shared" si="108"/>
        <v>0</v>
      </c>
      <c r="CY111" s="20">
        <f t="shared" si="109"/>
        <v>0</v>
      </c>
      <c r="CZ111" s="20">
        <f t="shared" si="109"/>
        <v>0</v>
      </c>
      <c r="DA111" s="20">
        <f t="shared" si="109"/>
        <v>131225027</v>
      </c>
      <c r="DB111" s="20">
        <f t="shared" si="109"/>
        <v>0</v>
      </c>
      <c r="DC111" s="20">
        <f t="shared" si="109"/>
        <v>0</v>
      </c>
      <c r="DD111" s="20">
        <f t="shared" si="109"/>
        <v>0</v>
      </c>
      <c r="DE111" s="20">
        <f t="shared" si="109"/>
        <v>0</v>
      </c>
      <c r="DF111" s="20">
        <f t="shared" si="109"/>
        <v>0</v>
      </c>
      <c r="DG111" s="20">
        <f t="shared" si="109"/>
        <v>0</v>
      </c>
      <c r="DH111" s="20">
        <f t="shared" si="109"/>
        <v>0</v>
      </c>
      <c r="DI111" s="20">
        <f t="shared" si="109"/>
        <v>0</v>
      </c>
      <c r="DJ111" s="20">
        <f t="shared" si="109"/>
        <v>0</v>
      </c>
      <c r="DK111" s="20">
        <f t="shared" si="109"/>
        <v>0</v>
      </c>
      <c r="DL111" s="20">
        <f t="shared" si="109"/>
        <v>0</v>
      </c>
      <c r="DM111" s="20">
        <f t="shared" si="109"/>
        <v>0</v>
      </c>
      <c r="DN111" s="20">
        <f t="shared" si="109"/>
        <v>0</v>
      </c>
      <c r="DO111" s="20">
        <f t="shared" si="110"/>
        <v>0</v>
      </c>
      <c r="DP111" s="20">
        <f t="shared" si="110"/>
        <v>142961083</v>
      </c>
      <c r="DR111" s="25">
        <f t="shared" si="74"/>
        <v>371558110</v>
      </c>
      <c r="DS111" s="25">
        <f t="shared" si="94"/>
        <v>371558110</v>
      </c>
      <c r="DT111" s="25">
        <f t="shared" si="69"/>
        <v>371558110</v>
      </c>
      <c r="DV111" s="25">
        <v>141173084</v>
      </c>
    </row>
    <row r="112" spans="1:126" ht="80.25" customHeight="1" x14ac:dyDescent="0.25">
      <c r="A112" s="234"/>
      <c r="B112" s="238"/>
      <c r="C112" s="46" t="s">
        <v>329</v>
      </c>
      <c r="D112" s="27" t="s">
        <v>330</v>
      </c>
      <c r="E112" s="88">
        <v>211</v>
      </c>
      <c r="F112" s="19" t="s">
        <v>331</v>
      </c>
      <c r="G112" s="20">
        <f t="shared" si="101"/>
        <v>201032026</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14751952+5000000-2000000+20280074</f>
        <v>38032026</v>
      </c>
      <c r="AC112" s="21">
        <f t="shared" si="92"/>
        <v>0.11959205942639209</v>
      </c>
      <c r="AD112" s="20">
        <f t="shared" si="102"/>
        <v>24041834</v>
      </c>
      <c r="AE112" s="20"/>
      <c r="AF112" s="20"/>
      <c r="AG112" s="20"/>
      <c r="AH112" s="20"/>
      <c r="AI112" s="20"/>
      <c r="AJ112" s="20"/>
      <c r="AK112" s="20">
        <f>+'[9]MARZO 2018'!$P$99</f>
        <v>13000000</v>
      </c>
      <c r="AL112" s="20"/>
      <c r="AM112" s="20"/>
      <c r="AN112" s="20"/>
      <c r="AO112" s="20"/>
      <c r="AP112" s="20"/>
      <c r="AQ112" s="20"/>
      <c r="AR112" s="20"/>
      <c r="AS112" s="20"/>
      <c r="AT112" s="20"/>
      <c r="AU112" s="20"/>
      <c r="AV112" s="20"/>
      <c r="AW112" s="20"/>
      <c r="AX112" s="20"/>
      <c r="AY112" s="72">
        <f>+'[2]AGOSTO 2018'!$AF$157</f>
        <v>11041834</v>
      </c>
      <c r="AZ112" s="21">
        <f t="shared" si="76"/>
        <v>0.88040794057360794</v>
      </c>
      <c r="BA112" s="20">
        <f t="shared" si="103"/>
        <v>176990192</v>
      </c>
      <c r="BB112" s="20">
        <f t="shared" si="104"/>
        <v>0</v>
      </c>
      <c r="BC112" s="20">
        <f t="shared" si="104"/>
        <v>0</v>
      </c>
      <c r="BD112" s="20">
        <f t="shared" si="104"/>
        <v>0</v>
      </c>
      <c r="BE112" s="20">
        <f t="shared" si="105"/>
        <v>0</v>
      </c>
      <c r="BF112" s="20">
        <f t="shared" si="105"/>
        <v>0</v>
      </c>
      <c r="BG112" s="20">
        <f t="shared" si="105"/>
        <v>0</v>
      </c>
      <c r="BH112" s="20">
        <f t="shared" si="105"/>
        <v>90000000</v>
      </c>
      <c r="BI112" s="20">
        <f t="shared" si="105"/>
        <v>20000000</v>
      </c>
      <c r="BJ112" s="20">
        <f t="shared" si="105"/>
        <v>20000000</v>
      </c>
      <c r="BK112" s="20">
        <f t="shared" si="105"/>
        <v>20000000</v>
      </c>
      <c r="BL112" s="20">
        <f t="shared" si="105"/>
        <v>0</v>
      </c>
      <c r="BM112" s="20">
        <f t="shared" si="105"/>
        <v>0</v>
      </c>
      <c r="BN112" s="20">
        <f t="shared" si="105"/>
        <v>0</v>
      </c>
      <c r="BO112" s="20">
        <f t="shared" si="105"/>
        <v>0</v>
      </c>
      <c r="BP112" s="20">
        <f t="shared" si="105"/>
        <v>0</v>
      </c>
      <c r="BQ112" s="20">
        <f t="shared" si="105"/>
        <v>0</v>
      </c>
      <c r="BR112" s="20">
        <f t="shared" si="105"/>
        <v>0</v>
      </c>
      <c r="BS112" s="20">
        <f t="shared" si="105"/>
        <v>0</v>
      </c>
      <c r="BT112" s="20">
        <f t="shared" si="105"/>
        <v>0</v>
      </c>
      <c r="BU112" s="20">
        <f t="shared" si="106"/>
        <v>0</v>
      </c>
      <c r="BV112" s="20">
        <f t="shared" si="106"/>
        <v>26990192</v>
      </c>
      <c r="BW112" s="21">
        <f t="shared" si="93"/>
        <v>0.11753663070579611</v>
      </c>
      <c r="BX112" s="20">
        <f t="shared" si="107"/>
        <v>23628627</v>
      </c>
      <c r="BY112" s="20"/>
      <c r="BZ112" s="20"/>
      <c r="CA112" s="20"/>
      <c r="CB112" s="20"/>
      <c r="CC112" s="20"/>
      <c r="CD112" s="20"/>
      <c r="CE112" s="20">
        <f>+'[4]JULIO 2018'!$H$149</f>
        <v>12591397</v>
      </c>
      <c r="CF112" s="20"/>
      <c r="CG112" s="20"/>
      <c r="CH112" s="20"/>
      <c r="CI112" s="20"/>
      <c r="CJ112" s="20"/>
      <c r="CK112" s="20"/>
      <c r="CL112" s="20"/>
      <c r="CM112" s="20"/>
      <c r="CN112" s="20"/>
      <c r="CO112" s="20"/>
      <c r="CP112" s="20"/>
      <c r="CQ112" s="20"/>
      <c r="CR112" s="20"/>
      <c r="CS112" s="20">
        <f>+'[2]AGOSTO 2018'!$H$158+'[2]AGOSTO 2018'!$H$160+'[2]AGOSTO 2018'!$H$165+'[2]AGOSTO 2018'!$H$167+'[2]AGOSTO 2018'!$H$169+'[2]AGOSTO 2018'!$H$171</f>
        <v>11037230</v>
      </c>
      <c r="CT112" s="21">
        <f t="shared" si="65"/>
        <v>0.88246336929420388</v>
      </c>
      <c r="CU112" s="20">
        <f t="shared" si="91"/>
        <v>177403399</v>
      </c>
      <c r="CV112" s="20">
        <f t="shared" si="108"/>
        <v>0</v>
      </c>
      <c r="CW112" s="20">
        <f t="shared" si="108"/>
        <v>0</v>
      </c>
      <c r="CX112" s="20">
        <f t="shared" si="108"/>
        <v>0</v>
      </c>
      <c r="CY112" s="20">
        <f t="shared" si="109"/>
        <v>0</v>
      </c>
      <c r="CZ112" s="20">
        <f t="shared" si="109"/>
        <v>0</v>
      </c>
      <c r="DA112" s="20">
        <f t="shared" si="109"/>
        <v>0</v>
      </c>
      <c r="DB112" s="20">
        <f t="shared" si="109"/>
        <v>90408603</v>
      </c>
      <c r="DC112" s="20">
        <f t="shared" si="109"/>
        <v>20000000</v>
      </c>
      <c r="DD112" s="20">
        <f t="shared" si="109"/>
        <v>20000000</v>
      </c>
      <c r="DE112" s="20">
        <f t="shared" si="109"/>
        <v>20000000</v>
      </c>
      <c r="DF112" s="20">
        <f t="shared" si="109"/>
        <v>0</v>
      </c>
      <c r="DG112" s="20">
        <f t="shared" si="109"/>
        <v>0</v>
      </c>
      <c r="DH112" s="20">
        <f t="shared" si="109"/>
        <v>0</v>
      </c>
      <c r="DI112" s="20">
        <f t="shared" si="109"/>
        <v>0</v>
      </c>
      <c r="DJ112" s="20">
        <f t="shared" si="109"/>
        <v>0</v>
      </c>
      <c r="DK112" s="20">
        <f t="shared" si="109"/>
        <v>0</v>
      </c>
      <c r="DL112" s="20">
        <f t="shared" si="109"/>
        <v>0</v>
      </c>
      <c r="DM112" s="20">
        <f t="shared" si="109"/>
        <v>0</v>
      </c>
      <c r="DN112" s="20">
        <f t="shared" si="109"/>
        <v>0</v>
      </c>
      <c r="DO112" s="20">
        <f t="shared" si="110"/>
        <v>0</v>
      </c>
      <c r="DP112" s="20">
        <f t="shared" si="110"/>
        <v>26994796</v>
      </c>
      <c r="DR112" s="25">
        <f t="shared" si="74"/>
        <v>201032026</v>
      </c>
      <c r="DS112" s="25">
        <f t="shared" si="94"/>
        <v>201032026</v>
      </c>
      <c r="DT112" s="25">
        <f t="shared" si="69"/>
        <v>201032026</v>
      </c>
    </row>
    <row r="113" spans="1:126" ht="54" customHeight="1" x14ac:dyDescent="0.25">
      <c r="A113" s="234"/>
      <c r="B113" s="238"/>
      <c r="C113" s="46" t="s">
        <v>332</v>
      </c>
      <c r="D113" s="17" t="s">
        <v>333</v>
      </c>
      <c r="E113" s="88">
        <v>211</v>
      </c>
      <c r="F113" s="19" t="s">
        <v>334</v>
      </c>
      <c r="G113" s="20">
        <f t="shared" si="101"/>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92"/>
        <v>0.90476190476190477</v>
      </c>
      <c r="AD113" s="20">
        <f t="shared" si="102"/>
        <v>9500000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+'[3]OCTUBRE 2018'!$AF$198</f>
        <v>9500000</v>
      </c>
      <c r="AZ113" s="21">
        <f t="shared" si="76"/>
        <v>9.5238095238095233E-2</v>
      </c>
      <c r="BA113" s="20">
        <f t="shared" si="103"/>
        <v>1000000</v>
      </c>
      <c r="BB113" s="20">
        <f t="shared" si="104"/>
        <v>0</v>
      </c>
      <c r="BC113" s="20">
        <f t="shared" si="104"/>
        <v>0</v>
      </c>
      <c r="BD113" s="20">
        <f t="shared" si="104"/>
        <v>0</v>
      </c>
      <c r="BE113" s="20">
        <f t="shared" si="105"/>
        <v>0</v>
      </c>
      <c r="BF113" s="20">
        <f t="shared" si="105"/>
        <v>0</v>
      </c>
      <c r="BG113" s="20">
        <f t="shared" si="105"/>
        <v>0</v>
      </c>
      <c r="BH113" s="20">
        <f t="shared" si="105"/>
        <v>0</v>
      </c>
      <c r="BI113" s="20">
        <f t="shared" si="105"/>
        <v>0</v>
      </c>
      <c r="BJ113" s="20">
        <f t="shared" si="105"/>
        <v>0</v>
      </c>
      <c r="BK113" s="20">
        <f t="shared" si="105"/>
        <v>0</v>
      </c>
      <c r="BL113" s="20">
        <f t="shared" si="105"/>
        <v>0</v>
      </c>
      <c r="BM113" s="20">
        <f t="shared" si="105"/>
        <v>0</v>
      </c>
      <c r="BN113" s="20">
        <f t="shared" si="105"/>
        <v>0</v>
      </c>
      <c r="BO113" s="20">
        <f t="shared" si="105"/>
        <v>0</v>
      </c>
      <c r="BP113" s="20">
        <f t="shared" si="105"/>
        <v>0</v>
      </c>
      <c r="BQ113" s="20">
        <f t="shared" si="105"/>
        <v>0</v>
      </c>
      <c r="BR113" s="20">
        <f t="shared" si="105"/>
        <v>0</v>
      </c>
      <c r="BS113" s="20">
        <f t="shared" si="105"/>
        <v>0</v>
      </c>
      <c r="BT113" s="20">
        <f t="shared" si="105"/>
        <v>0</v>
      </c>
      <c r="BU113" s="20">
        <f t="shared" si="106"/>
        <v>0</v>
      </c>
      <c r="BV113" s="20">
        <f t="shared" si="106"/>
        <v>1000000</v>
      </c>
      <c r="BW113" s="21">
        <f t="shared" si="93"/>
        <v>0.2857142857142857</v>
      </c>
      <c r="BX113" s="20">
        <f t="shared" si="107"/>
        <v>3000000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+'[2]AGOSTO 2018'!$H$174</f>
        <v>3000000</v>
      </c>
      <c r="CT113" s="21">
        <f t="shared" si="65"/>
        <v>0.7142857142857143</v>
      </c>
      <c r="CU113" s="20">
        <f t="shared" si="91"/>
        <v>7500000</v>
      </c>
      <c r="CV113" s="20">
        <f t="shared" si="108"/>
        <v>0</v>
      </c>
      <c r="CW113" s="20">
        <f t="shared" si="108"/>
        <v>0</v>
      </c>
      <c r="CX113" s="20">
        <f t="shared" si="108"/>
        <v>0</v>
      </c>
      <c r="CY113" s="20">
        <f t="shared" si="109"/>
        <v>0</v>
      </c>
      <c r="CZ113" s="20">
        <f t="shared" si="109"/>
        <v>0</v>
      </c>
      <c r="DA113" s="20">
        <f t="shared" si="109"/>
        <v>0</v>
      </c>
      <c r="DB113" s="20">
        <f t="shared" si="109"/>
        <v>0</v>
      </c>
      <c r="DC113" s="20">
        <f t="shared" si="109"/>
        <v>0</v>
      </c>
      <c r="DD113" s="20">
        <f t="shared" si="109"/>
        <v>0</v>
      </c>
      <c r="DE113" s="20">
        <f t="shared" si="109"/>
        <v>0</v>
      </c>
      <c r="DF113" s="20">
        <f t="shared" si="109"/>
        <v>0</v>
      </c>
      <c r="DG113" s="20">
        <f t="shared" si="109"/>
        <v>0</v>
      </c>
      <c r="DH113" s="20">
        <f t="shared" si="109"/>
        <v>0</v>
      </c>
      <c r="DI113" s="20">
        <f t="shared" si="109"/>
        <v>0</v>
      </c>
      <c r="DJ113" s="20">
        <f t="shared" si="109"/>
        <v>0</v>
      </c>
      <c r="DK113" s="20">
        <f t="shared" si="109"/>
        <v>0</v>
      </c>
      <c r="DL113" s="20">
        <f t="shared" si="109"/>
        <v>0</v>
      </c>
      <c r="DM113" s="20">
        <f t="shared" si="109"/>
        <v>0</v>
      </c>
      <c r="DN113" s="20">
        <f t="shared" si="109"/>
        <v>0</v>
      </c>
      <c r="DO113" s="20">
        <f t="shared" si="110"/>
        <v>0</v>
      </c>
      <c r="DP113" s="20">
        <f t="shared" si="110"/>
        <v>7500000</v>
      </c>
      <c r="DR113" s="25">
        <f t="shared" si="74"/>
        <v>10500000</v>
      </c>
      <c r="DS113" s="25">
        <f t="shared" si="94"/>
        <v>10500000</v>
      </c>
      <c r="DT113" s="25">
        <f t="shared" si="69"/>
        <v>10500000</v>
      </c>
    </row>
    <row r="114" spans="1:126" ht="36.75" customHeight="1" x14ac:dyDescent="0.25">
      <c r="A114" s="234"/>
      <c r="B114" s="238"/>
      <c r="C114" s="46" t="s">
        <v>335</v>
      </c>
      <c r="D114" s="17" t="s">
        <v>336</v>
      </c>
      <c r="E114" s="88">
        <v>211</v>
      </c>
      <c r="F114" s="19" t="s">
        <v>337</v>
      </c>
      <c r="G114" s="20">
        <f t="shared" si="101"/>
        <v>234315524</v>
      </c>
      <c r="H114" s="30"/>
      <c r="I114" s="20"/>
      <c r="J114" s="20">
        <v>1118899</v>
      </c>
      <c r="K114" s="20"/>
      <c r="L114" s="20"/>
      <c r="M114" s="20"/>
      <c r="N114" s="20"/>
      <c r="O114" s="20"/>
      <c r="P114" s="20"/>
      <c r="Q114" s="20"/>
      <c r="R114" s="20"/>
      <c r="S114" s="20"/>
      <c r="T114" s="20"/>
      <c r="U114" s="20"/>
      <c r="V114" s="20"/>
      <c r="W114" s="20"/>
      <c r="X114" s="20"/>
      <c r="Y114" s="20">
        <f>350000000-188079462+68776087</f>
        <v>230696625</v>
      </c>
      <c r="Z114" s="20"/>
      <c r="AA114" s="20"/>
      <c r="AB114" s="20">
        <f>6000000-5000000+1500000</f>
        <v>2500000</v>
      </c>
      <c r="AC114" s="21">
        <f t="shared" si="92"/>
        <v>0.690233072222735</v>
      </c>
      <c r="AD114" s="20">
        <f t="shared" si="102"/>
        <v>161732324</v>
      </c>
      <c r="AE114" s="20"/>
      <c r="AF114" s="20"/>
      <c r="AG114" s="20">
        <f>+'[4]JULIO 2018'!$M$167</f>
        <v>1118899</v>
      </c>
      <c r="AH114" s="20"/>
      <c r="AI114" s="20"/>
      <c r="AJ114" s="20"/>
      <c r="AK114" s="20"/>
      <c r="AL114" s="20"/>
      <c r="AM114" s="20"/>
      <c r="AN114" s="20"/>
      <c r="AO114" s="20"/>
      <c r="AP114" s="20"/>
      <c r="AQ114" s="20"/>
      <c r="AR114" s="20"/>
      <c r="AS114" s="20"/>
      <c r="AT114" s="20"/>
      <c r="AU114" s="20"/>
      <c r="AV114" s="20">
        <f>+'[3]OCTUBRE 2018'!$AA$209</f>
        <v>160613425</v>
      </c>
      <c r="AW114" s="20"/>
      <c r="AX114" s="20"/>
      <c r="AY114" s="20"/>
      <c r="AZ114" s="21">
        <f t="shared" si="76"/>
        <v>0.309766927777265</v>
      </c>
      <c r="BA114" s="20">
        <f t="shared" si="103"/>
        <v>72583200</v>
      </c>
      <c r="BB114" s="20">
        <f t="shared" si="104"/>
        <v>0</v>
      </c>
      <c r="BC114" s="20">
        <f t="shared" si="104"/>
        <v>0</v>
      </c>
      <c r="BD114" s="20">
        <f t="shared" si="104"/>
        <v>0</v>
      </c>
      <c r="BE114" s="20">
        <f t="shared" si="105"/>
        <v>0</v>
      </c>
      <c r="BF114" s="20">
        <f t="shared" si="105"/>
        <v>0</v>
      </c>
      <c r="BG114" s="20">
        <f t="shared" si="105"/>
        <v>0</v>
      </c>
      <c r="BH114" s="20">
        <f t="shared" si="105"/>
        <v>0</v>
      </c>
      <c r="BI114" s="20">
        <f t="shared" si="105"/>
        <v>0</v>
      </c>
      <c r="BJ114" s="20">
        <f t="shared" si="105"/>
        <v>0</v>
      </c>
      <c r="BK114" s="20">
        <f t="shared" si="105"/>
        <v>0</v>
      </c>
      <c r="BL114" s="20">
        <f t="shared" si="105"/>
        <v>0</v>
      </c>
      <c r="BM114" s="20">
        <f t="shared" si="105"/>
        <v>0</v>
      </c>
      <c r="BN114" s="20">
        <f t="shared" si="105"/>
        <v>0</v>
      </c>
      <c r="BO114" s="20">
        <f t="shared" si="105"/>
        <v>0</v>
      </c>
      <c r="BP114" s="20">
        <f t="shared" si="105"/>
        <v>0</v>
      </c>
      <c r="BQ114" s="20">
        <f t="shared" si="105"/>
        <v>0</v>
      </c>
      <c r="BR114" s="20">
        <f t="shared" si="105"/>
        <v>0</v>
      </c>
      <c r="BS114" s="20">
        <f t="shared" si="105"/>
        <v>70083200</v>
      </c>
      <c r="BT114" s="20">
        <f t="shared" si="105"/>
        <v>0</v>
      </c>
      <c r="BU114" s="20">
        <f t="shared" si="106"/>
        <v>0</v>
      </c>
      <c r="BV114" s="20">
        <f t="shared" si="106"/>
        <v>2500000</v>
      </c>
      <c r="BW114" s="21">
        <f t="shared" si="93"/>
        <v>0.690233072222735</v>
      </c>
      <c r="BX114" s="20">
        <f t="shared" si="107"/>
        <v>161732324</v>
      </c>
      <c r="BY114" s="20"/>
      <c r="BZ114" s="20"/>
      <c r="CA114" s="20">
        <f>+'[2]AGOSTO 2018'!$H$191</f>
        <v>1118899</v>
      </c>
      <c r="CB114" s="20"/>
      <c r="CC114" s="20"/>
      <c r="CD114" s="20"/>
      <c r="CE114" s="20"/>
      <c r="CF114" s="20"/>
      <c r="CG114" s="20"/>
      <c r="CH114" s="20"/>
      <c r="CI114" s="20"/>
      <c r="CJ114" s="20"/>
      <c r="CK114" s="20"/>
      <c r="CL114" s="20"/>
      <c r="CM114" s="20"/>
      <c r="CN114" s="20"/>
      <c r="CO114" s="20"/>
      <c r="CP114" s="20">
        <f>+'[2]AGOSTO 2018'!$H$185+'[2]AGOSTO 2018'!$H$187+'[2]AGOSTO 2018'!$H$189</f>
        <v>160613425</v>
      </c>
      <c r="CQ114" s="20"/>
      <c r="CR114" s="20"/>
      <c r="CS114" s="20"/>
      <c r="CT114" s="21">
        <f t="shared" si="65"/>
        <v>0.309766927777265</v>
      </c>
      <c r="CU114" s="20">
        <f t="shared" si="91"/>
        <v>72583200</v>
      </c>
      <c r="CV114" s="20">
        <f t="shared" si="108"/>
        <v>0</v>
      </c>
      <c r="CW114" s="20">
        <f t="shared" si="108"/>
        <v>0</v>
      </c>
      <c r="CX114" s="20">
        <f t="shared" si="108"/>
        <v>0</v>
      </c>
      <c r="CY114" s="20">
        <f t="shared" si="109"/>
        <v>0</v>
      </c>
      <c r="CZ114" s="20">
        <f t="shared" si="109"/>
        <v>0</v>
      </c>
      <c r="DA114" s="20">
        <f t="shared" si="109"/>
        <v>0</v>
      </c>
      <c r="DB114" s="20">
        <f t="shared" si="109"/>
        <v>0</v>
      </c>
      <c r="DC114" s="20">
        <f t="shared" si="109"/>
        <v>0</v>
      </c>
      <c r="DD114" s="20">
        <f t="shared" si="109"/>
        <v>0</v>
      </c>
      <c r="DE114" s="20">
        <f t="shared" si="109"/>
        <v>0</v>
      </c>
      <c r="DF114" s="20">
        <f t="shared" si="109"/>
        <v>0</v>
      </c>
      <c r="DG114" s="20">
        <f t="shared" si="109"/>
        <v>0</v>
      </c>
      <c r="DH114" s="20">
        <f t="shared" si="109"/>
        <v>0</v>
      </c>
      <c r="DI114" s="20">
        <f t="shared" si="109"/>
        <v>0</v>
      </c>
      <c r="DJ114" s="20">
        <f t="shared" si="109"/>
        <v>0</v>
      </c>
      <c r="DK114" s="20">
        <f t="shared" si="109"/>
        <v>0</v>
      </c>
      <c r="DL114" s="20">
        <f t="shared" si="109"/>
        <v>0</v>
      </c>
      <c r="DM114" s="20">
        <f t="shared" si="109"/>
        <v>70083200</v>
      </c>
      <c r="DN114" s="20">
        <f t="shared" si="109"/>
        <v>0</v>
      </c>
      <c r="DO114" s="20">
        <f t="shared" si="110"/>
        <v>0</v>
      </c>
      <c r="DP114" s="20">
        <f t="shared" si="110"/>
        <v>2500000</v>
      </c>
      <c r="DR114" s="25">
        <f t="shared" si="74"/>
        <v>234315524</v>
      </c>
      <c r="DS114" s="25">
        <f t="shared" si="94"/>
        <v>234315524</v>
      </c>
      <c r="DT114" s="25">
        <f t="shared" si="69"/>
        <v>234315524</v>
      </c>
    </row>
    <row r="115" spans="1:126" ht="24" customHeight="1" x14ac:dyDescent="0.25">
      <c r="A115" s="234"/>
      <c r="B115" s="238"/>
      <c r="C115" s="46" t="s">
        <v>338</v>
      </c>
      <c r="D115" s="17" t="s">
        <v>339</v>
      </c>
      <c r="E115" s="88">
        <v>211</v>
      </c>
      <c r="F115" s="19" t="s">
        <v>340</v>
      </c>
      <c r="G115" s="20">
        <f t="shared" si="101"/>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92"/>
        <v>1</v>
      </c>
      <c r="AD115" s="20">
        <f t="shared" si="102"/>
        <v>538079462</v>
      </c>
      <c r="AE115" s="20"/>
      <c r="AF115" s="20">
        <f>+'[8]ENERO 2018'!$K$111</f>
        <v>350000000</v>
      </c>
      <c r="AG115" s="20"/>
      <c r="AH115" s="20"/>
      <c r="AI115" s="20"/>
      <c r="AJ115" s="20"/>
      <c r="AK115" s="20"/>
      <c r="AL115" s="20"/>
      <c r="AM115" s="20"/>
      <c r="AN115" s="20"/>
      <c r="AO115" s="20"/>
      <c r="AP115" s="20"/>
      <c r="AQ115" s="20"/>
      <c r="AR115" s="20"/>
      <c r="AS115" s="20"/>
      <c r="AT115" s="20"/>
      <c r="AU115" s="20"/>
      <c r="AV115" s="20">
        <f>+'[4]JULIO 2018'!$AA$177</f>
        <v>188079462</v>
      </c>
      <c r="AW115" s="20"/>
      <c r="AX115" s="20"/>
      <c r="AY115" s="20"/>
      <c r="AZ115" s="21">
        <f t="shared" si="76"/>
        <v>0</v>
      </c>
      <c r="BA115" s="20">
        <f t="shared" si="103"/>
        <v>0</v>
      </c>
      <c r="BB115" s="20">
        <f t="shared" si="104"/>
        <v>0</v>
      </c>
      <c r="BC115" s="20">
        <f t="shared" si="104"/>
        <v>0</v>
      </c>
      <c r="BD115" s="20">
        <f t="shared" si="104"/>
        <v>0</v>
      </c>
      <c r="BE115" s="20">
        <f t="shared" si="105"/>
        <v>0</v>
      </c>
      <c r="BF115" s="20">
        <f t="shared" si="105"/>
        <v>0</v>
      </c>
      <c r="BG115" s="20">
        <f t="shared" si="105"/>
        <v>0</v>
      </c>
      <c r="BH115" s="20">
        <f t="shared" si="105"/>
        <v>0</v>
      </c>
      <c r="BI115" s="20">
        <f t="shared" si="105"/>
        <v>0</v>
      </c>
      <c r="BJ115" s="20">
        <f t="shared" si="105"/>
        <v>0</v>
      </c>
      <c r="BK115" s="20">
        <f t="shared" si="105"/>
        <v>0</v>
      </c>
      <c r="BL115" s="20">
        <f t="shared" si="105"/>
        <v>0</v>
      </c>
      <c r="BM115" s="20">
        <f t="shared" si="105"/>
        <v>0</v>
      </c>
      <c r="BN115" s="20">
        <f t="shared" si="105"/>
        <v>0</v>
      </c>
      <c r="BO115" s="20">
        <f t="shared" si="105"/>
        <v>0</v>
      </c>
      <c r="BP115" s="20">
        <f t="shared" si="105"/>
        <v>0</v>
      </c>
      <c r="BQ115" s="20">
        <f t="shared" si="105"/>
        <v>0</v>
      </c>
      <c r="BR115" s="20">
        <f t="shared" si="105"/>
        <v>0</v>
      </c>
      <c r="BS115" s="20">
        <f t="shared" si="105"/>
        <v>0</v>
      </c>
      <c r="BT115" s="20">
        <f t="shared" si="105"/>
        <v>0</v>
      </c>
      <c r="BU115" s="20">
        <f t="shared" si="106"/>
        <v>0</v>
      </c>
      <c r="BV115" s="20">
        <f t="shared" si="106"/>
        <v>0</v>
      </c>
      <c r="BW115" s="21">
        <f t="shared" si="93"/>
        <v>0.99775620315350377</v>
      </c>
      <c r="BX115" s="20">
        <f t="shared" si="107"/>
        <v>536872121</v>
      </c>
      <c r="BY115" s="20"/>
      <c r="BZ115" s="20">
        <f>+'[4]JULIO 2018'!$H$178</f>
        <v>349978087</v>
      </c>
      <c r="CA115" s="20"/>
      <c r="CB115" s="20"/>
      <c r="CC115" s="20"/>
      <c r="CD115" s="20"/>
      <c r="CE115" s="20"/>
      <c r="CF115" s="20"/>
      <c r="CG115" s="20"/>
      <c r="CH115" s="20"/>
      <c r="CI115" s="20"/>
      <c r="CJ115" s="20"/>
      <c r="CK115" s="20"/>
      <c r="CL115" s="20"/>
      <c r="CM115" s="20"/>
      <c r="CN115" s="20"/>
      <c r="CO115" s="20"/>
      <c r="CP115" s="20">
        <f>+'[4]JULIO 2018'!$H$205</f>
        <v>186894034</v>
      </c>
      <c r="CQ115" s="20"/>
      <c r="CR115" s="20"/>
      <c r="CS115" s="20"/>
      <c r="CT115" s="21">
        <f t="shared" si="65"/>
        <v>2.2437968464962266E-3</v>
      </c>
      <c r="CU115" s="20">
        <f t="shared" si="91"/>
        <v>1207341</v>
      </c>
      <c r="CV115" s="20">
        <f t="shared" si="108"/>
        <v>0</v>
      </c>
      <c r="CW115" s="20">
        <f t="shared" si="108"/>
        <v>21913</v>
      </c>
      <c r="CX115" s="20">
        <f t="shared" si="108"/>
        <v>0</v>
      </c>
      <c r="CY115" s="20">
        <f t="shared" si="109"/>
        <v>0</v>
      </c>
      <c r="CZ115" s="20">
        <f t="shared" si="109"/>
        <v>0</v>
      </c>
      <c r="DA115" s="20">
        <f t="shared" si="109"/>
        <v>0</v>
      </c>
      <c r="DB115" s="20">
        <f t="shared" si="109"/>
        <v>0</v>
      </c>
      <c r="DC115" s="20">
        <f t="shared" si="109"/>
        <v>0</v>
      </c>
      <c r="DD115" s="20">
        <f t="shared" si="109"/>
        <v>0</v>
      </c>
      <c r="DE115" s="20">
        <f t="shared" si="109"/>
        <v>0</v>
      </c>
      <c r="DF115" s="20">
        <f t="shared" si="109"/>
        <v>0</v>
      </c>
      <c r="DG115" s="20">
        <f t="shared" si="109"/>
        <v>0</v>
      </c>
      <c r="DH115" s="20">
        <f t="shared" si="109"/>
        <v>0</v>
      </c>
      <c r="DI115" s="20">
        <f t="shared" si="109"/>
        <v>0</v>
      </c>
      <c r="DJ115" s="20">
        <f t="shared" si="109"/>
        <v>0</v>
      </c>
      <c r="DK115" s="20">
        <f t="shared" si="109"/>
        <v>0</v>
      </c>
      <c r="DL115" s="20">
        <f t="shared" si="109"/>
        <v>0</v>
      </c>
      <c r="DM115" s="20">
        <f t="shared" si="109"/>
        <v>1185428</v>
      </c>
      <c r="DN115" s="20">
        <f t="shared" si="109"/>
        <v>0</v>
      </c>
      <c r="DO115" s="20">
        <f t="shared" si="110"/>
        <v>0</v>
      </c>
      <c r="DP115" s="20">
        <f t="shared" si="110"/>
        <v>0</v>
      </c>
      <c r="DR115" s="25">
        <f t="shared" si="74"/>
        <v>538079462</v>
      </c>
      <c r="DS115" s="25">
        <f t="shared" si="94"/>
        <v>538079462</v>
      </c>
      <c r="DT115" s="25">
        <f t="shared" si="69"/>
        <v>538079462</v>
      </c>
    </row>
    <row r="116" spans="1:126" ht="32.25" customHeight="1" x14ac:dyDescent="0.25">
      <c r="A116" s="234" t="s">
        <v>308</v>
      </c>
      <c r="B116" s="239" t="s">
        <v>341</v>
      </c>
      <c r="C116" s="46" t="s">
        <v>342</v>
      </c>
      <c r="D116" s="17" t="s">
        <v>343</v>
      </c>
      <c r="E116" s="88">
        <v>510</v>
      </c>
      <c r="F116" s="19" t="s">
        <v>344</v>
      </c>
      <c r="G116" s="20">
        <f t="shared" si="101"/>
        <v>90532420</v>
      </c>
      <c r="H116" s="20"/>
      <c r="I116" s="20">
        <f>60000000+2190823+2865627</f>
        <v>65056450</v>
      </c>
      <c r="J116" s="20"/>
      <c r="K116" s="20"/>
      <c r="L116" s="20"/>
      <c r="M116" s="20"/>
      <c r="N116" s="20"/>
      <c r="O116" s="20"/>
      <c r="P116" s="20"/>
      <c r="Q116" s="20"/>
      <c r="R116" s="20"/>
      <c r="S116" s="20"/>
      <c r="T116" s="20"/>
      <c r="U116" s="20"/>
      <c r="V116" s="20"/>
      <c r="W116" s="20"/>
      <c r="X116" s="20"/>
      <c r="Y116" s="20">
        <v>9397831</v>
      </c>
      <c r="Z116" s="20">
        <v>16078139</v>
      </c>
      <c r="AA116" s="20"/>
      <c r="AB116" s="20"/>
      <c r="AC116" s="21">
        <f t="shared" si="92"/>
        <v>1</v>
      </c>
      <c r="AD116" s="20">
        <f t="shared" si="102"/>
        <v>90532420</v>
      </c>
      <c r="AE116" s="20"/>
      <c r="AF116" s="20">
        <f>+'[2]AGOSTO 2018'!$K$2448</f>
        <v>65056450</v>
      </c>
      <c r="AG116" s="20"/>
      <c r="AH116" s="20"/>
      <c r="AI116" s="20"/>
      <c r="AJ116" s="20"/>
      <c r="AK116" s="20"/>
      <c r="AL116" s="20"/>
      <c r="AM116" s="20"/>
      <c r="AN116" s="20"/>
      <c r="AO116" s="20"/>
      <c r="AP116" s="20"/>
      <c r="AQ116" s="20"/>
      <c r="AR116" s="20"/>
      <c r="AS116" s="20"/>
      <c r="AT116" s="20"/>
      <c r="AU116" s="20"/>
      <c r="AV116" s="20">
        <f>+'[3]OCTUBRE 2018'!$AA$2995</f>
        <v>9397831</v>
      </c>
      <c r="AW116" s="20">
        <f>+'[3]OCTUBRE 2018'!$AB$2995</f>
        <v>16078139</v>
      </c>
      <c r="AX116" s="20"/>
      <c r="AY116" s="20"/>
      <c r="AZ116" s="21">
        <f t="shared" si="76"/>
        <v>0</v>
      </c>
      <c r="BA116" s="20">
        <f t="shared" si="103"/>
        <v>0</v>
      </c>
      <c r="BB116" s="20">
        <f t="shared" si="104"/>
        <v>0</v>
      </c>
      <c r="BC116" s="20">
        <f t="shared" si="104"/>
        <v>0</v>
      </c>
      <c r="BD116" s="20">
        <f t="shared" si="104"/>
        <v>0</v>
      </c>
      <c r="BE116" s="20">
        <f t="shared" si="105"/>
        <v>0</v>
      </c>
      <c r="BF116" s="20">
        <f t="shared" si="105"/>
        <v>0</v>
      </c>
      <c r="BG116" s="20">
        <f t="shared" si="105"/>
        <v>0</v>
      </c>
      <c r="BH116" s="20">
        <f t="shared" si="105"/>
        <v>0</v>
      </c>
      <c r="BI116" s="20">
        <f t="shared" si="105"/>
        <v>0</v>
      </c>
      <c r="BJ116" s="20">
        <f t="shared" si="105"/>
        <v>0</v>
      </c>
      <c r="BK116" s="20">
        <f t="shared" si="105"/>
        <v>0</v>
      </c>
      <c r="BL116" s="20">
        <f t="shared" si="105"/>
        <v>0</v>
      </c>
      <c r="BM116" s="20">
        <f t="shared" si="105"/>
        <v>0</v>
      </c>
      <c r="BN116" s="20">
        <f t="shared" si="105"/>
        <v>0</v>
      </c>
      <c r="BO116" s="20">
        <f t="shared" si="105"/>
        <v>0</v>
      </c>
      <c r="BP116" s="20">
        <f t="shared" si="105"/>
        <v>0</v>
      </c>
      <c r="BQ116" s="20">
        <f t="shared" si="105"/>
        <v>0</v>
      </c>
      <c r="BR116" s="20">
        <f t="shared" si="105"/>
        <v>0</v>
      </c>
      <c r="BS116" s="20">
        <f t="shared" si="105"/>
        <v>0</v>
      </c>
      <c r="BT116" s="20">
        <f t="shared" si="105"/>
        <v>0</v>
      </c>
      <c r="BU116" s="20">
        <f t="shared" si="106"/>
        <v>0</v>
      </c>
      <c r="BV116" s="20">
        <f t="shared" si="106"/>
        <v>0</v>
      </c>
      <c r="BW116" s="21">
        <f t="shared" si="93"/>
        <v>0.89499419103123501</v>
      </c>
      <c r="BX116" s="20">
        <f t="shared" si="107"/>
        <v>81025990</v>
      </c>
      <c r="BY116" s="20"/>
      <c r="BZ116" s="20">
        <f>+'[2]AGOSTO 2018'!$H$2449+'[2]AGOSTO 2018'!$H$2456+'[2]AGOSTO 2018'!$H$2458</f>
        <v>65056450</v>
      </c>
      <c r="CA116" s="20"/>
      <c r="CB116" s="20"/>
      <c r="CC116" s="20"/>
      <c r="CD116" s="20"/>
      <c r="CE116" s="20"/>
      <c r="CF116" s="20"/>
      <c r="CG116" s="20"/>
      <c r="CH116" s="20"/>
      <c r="CI116" s="20"/>
      <c r="CJ116" s="20"/>
      <c r="CK116" s="20"/>
      <c r="CL116" s="20"/>
      <c r="CM116" s="20"/>
      <c r="CN116" s="20"/>
      <c r="CO116" s="20"/>
      <c r="CP116" s="20"/>
      <c r="CQ116" s="20">
        <f>+'[6]SEPTIEMBRE 2018'!$H$2642</f>
        <v>15969540</v>
      </c>
      <c r="CR116" s="20"/>
      <c r="CS116" s="20"/>
      <c r="CT116" s="21">
        <f t="shared" si="65"/>
        <v>0.10500580896876499</v>
      </c>
      <c r="CU116" s="20">
        <f t="shared" si="91"/>
        <v>9506430</v>
      </c>
      <c r="CV116" s="20">
        <f t="shared" si="108"/>
        <v>0</v>
      </c>
      <c r="CW116" s="20">
        <f t="shared" si="108"/>
        <v>0</v>
      </c>
      <c r="CX116" s="20">
        <f t="shared" si="108"/>
        <v>0</v>
      </c>
      <c r="CY116" s="20">
        <f t="shared" si="109"/>
        <v>0</v>
      </c>
      <c r="CZ116" s="20">
        <f t="shared" si="109"/>
        <v>0</v>
      </c>
      <c r="DA116" s="20">
        <f t="shared" si="109"/>
        <v>0</v>
      </c>
      <c r="DB116" s="20">
        <f t="shared" si="109"/>
        <v>0</v>
      </c>
      <c r="DC116" s="20">
        <f t="shared" si="109"/>
        <v>0</v>
      </c>
      <c r="DD116" s="20">
        <f t="shared" si="109"/>
        <v>0</v>
      </c>
      <c r="DE116" s="20">
        <f t="shared" si="109"/>
        <v>0</v>
      </c>
      <c r="DF116" s="20">
        <f t="shared" si="109"/>
        <v>0</v>
      </c>
      <c r="DG116" s="20">
        <f t="shared" si="109"/>
        <v>0</v>
      </c>
      <c r="DH116" s="20">
        <f t="shared" si="109"/>
        <v>0</v>
      </c>
      <c r="DI116" s="20">
        <f t="shared" si="109"/>
        <v>0</v>
      </c>
      <c r="DJ116" s="20">
        <f t="shared" si="109"/>
        <v>0</v>
      </c>
      <c r="DK116" s="20">
        <f t="shared" si="109"/>
        <v>0</v>
      </c>
      <c r="DL116" s="20">
        <f t="shared" si="109"/>
        <v>0</v>
      </c>
      <c r="DM116" s="20">
        <f t="shared" si="109"/>
        <v>9397831</v>
      </c>
      <c r="DN116" s="20">
        <f t="shared" si="109"/>
        <v>108599</v>
      </c>
      <c r="DO116" s="20">
        <f t="shared" si="110"/>
        <v>0</v>
      </c>
      <c r="DP116" s="20">
        <f t="shared" si="110"/>
        <v>0</v>
      </c>
      <c r="DR116" s="25">
        <f t="shared" si="74"/>
        <v>90532420</v>
      </c>
      <c r="DS116" s="25">
        <f t="shared" si="94"/>
        <v>90532420</v>
      </c>
      <c r="DT116" s="25">
        <f t="shared" si="69"/>
        <v>90532420</v>
      </c>
    </row>
    <row r="117" spans="1:126" ht="45" customHeight="1" x14ac:dyDescent="0.25">
      <c r="A117" s="234"/>
      <c r="B117" s="248"/>
      <c r="C117" s="46" t="s">
        <v>345</v>
      </c>
      <c r="D117" s="17" t="s">
        <v>346</v>
      </c>
      <c r="E117" s="88">
        <v>510</v>
      </c>
      <c r="F117" s="19" t="s">
        <v>344</v>
      </c>
      <c r="G117" s="20">
        <f t="shared" si="101"/>
        <v>116528807</v>
      </c>
      <c r="H117" s="20"/>
      <c r="I117" s="20">
        <f>75397803+6572469</f>
        <v>81970272</v>
      </c>
      <c r="J117" s="20"/>
      <c r="K117" s="20"/>
      <c r="L117" s="20"/>
      <c r="M117" s="20"/>
      <c r="N117" s="20"/>
      <c r="O117" s="20"/>
      <c r="P117" s="20"/>
      <c r="Q117" s="20"/>
      <c r="R117" s="20"/>
      <c r="S117" s="20"/>
      <c r="T117" s="20"/>
      <c r="U117" s="20"/>
      <c r="V117" s="20"/>
      <c r="W117" s="20"/>
      <c r="X117" s="20"/>
      <c r="Y117" s="20">
        <v>9397831</v>
      </c>
      <c r="Z117" s="20">
        <v>25160704</v>
      </c>
      <c r="AA117" s="20"/>
      <c r="AB117" s="20"/>
      <c r="AC117" s="21">
        <f t="shared" si="92"/>
        <v>0.99711150393910752</v>
      </c>
      <c r="AD117" s="20">
        <f t="shared" si="102"/>
        <v>116192214</v>
      </c>
      <c r="AE117" s="20"/>
      <c r="AF117" s="20">
        <f>+'[4]JULIO 2018'!$K$2160</f>
        <v>81633679</v>
      </c>
      <c r="AG117" s="20"/>
      <c r="AH117" s="20"/>
      <c r="AI117" s="20"/>
      <c r="AJ117" s="20"/>
      <c r="AK117" s="20"/>
      <c r="AL117" s="20"/>
      <c r="AM117" s="20"/>
      <c r="AN117" s="20"/>
      <c r="AO117" s="20"/>
      <c r="AP117" s="20"/>
      <c r="AQ117" s="20"/>
      <c r="AR117" s="20"/>
      <c r="AS117" s="20"/>
      <c r="AT117" s="20"/>
      <c r="AU117" s="20"/>
      <c r="AV117" s="20">
        <f>+'[3]OCTUBRE 2018'!$AA$3019</f>
        <v>9397831</v>
      </c>
      <c r="AW117" s="20">
        <f>+'[2]AGOSTO 2018'!$AB$2466</f>
        <v>25160704</v>
      </c>
      <c r="AX117" s="20"/>
      <c r="AY117" s="20"/>
      <c r="AZ117" s="21">
        <f t="shared" si="76"/>
        <v>2.8884960608924759E-3</v>
      </c>
      <c r="BA117" s="20">
        <f t="shared" si="103"/>
        <v>336593</v>
      </c>
      <c r="BB117" s="20">
        <f t="shared" si="104"/>
        <v>0</v>
      </c>
      <c r="BC117" s="20">
        <f t="shared" si="104"/>
        <v>336593</v>
      </c>
      <c r="BD117" s="20">
        <f t="shared" si="104"/>
        <v>0</v>
      </c>
      <c r="BE117" s="20">
        <f t="shared" si="105"/>
        <v>0</v>
      </c>
      <c r="BF117" s="20">
        <f t="shared" si="105"/>
        <v>0</v>
      </c>
      <c r="BG117" s="20">
        <f t="shared" si="105"/>
        <v>0</v>
      </c>
      <c r="BH117" s="20">
        <f t="shared" si="105"/>
        <v>0</v>
      </c>
      <c r="BI117" s="20">
        <f t="shared" si="105"/>
        <v>0</v>
      </c>
      <c r="BJ117" s="20">
        <f t="shared" si="105"/>
        <v>0</v>
      </c>
      <c r="BK117" s="20">
        <f t="shared" si="105"/>
        <v>0</v>
      </c>
      <c r="BL117" s="20">
        <f t="shared" si="105"/>
        <v>0</v>
      </c>
      <c r="BM117" s="20">
        <f t="shared" si="105"/>
        <v>0</v>
      </c>
      <c r="BN117" s="20">
        <f t="shared" si="105"/>
        <v>0</v>
      </c>
      <c r="BO117" s="20">
        <f t="shared" si="105"/>
        <v>0</v>
      </c>
      <c r="BP117" s="20">
        <f t="shared" si="105"/>
        <v>0</v>
      </c>
      <c r="BQ117" s="20">
        <f t="shared" si="105"/>
        <v>0</v>
      </c>
      <c r="BR117" s="20">
        <f t="shared" si="105"/>
        <v>0</v>
      </c>
      <c r="BS117" s="20">
        <f t="shared" si="105"/>
        <v>0</v>
      </c>
      <c r="BT117" s="20">
        <f t="shared" si="105"/>
        <v>0</v>
      </c>
      <c r="BU117" s="20">
        <f t="shared" si="106"/>
        <v>0</v>
      </c>
      <c r="BV117" s="20">
        <f t="shared" si="106"/>
        <v>0</v>
      </c>
      <c r="BW117" s="21">
        <f t="shared" si="93"/>
        <v>0.91623024167749356</v>
      </c>
      <c r="BX117" s="20">
        <f t="shared" si="107"/>
        <v>106767217</v>
      </c>
      <c r="BY117" s="20"/>
      <c r="BZ117" s="20">
        <f>+'[2]AGOSTO 2018'!$H$2467+'[2]AGOSTO 2018'!$H$2475+'[2]AGOSTO 2018'!$H$2479</f>
        <v>81633679</v>
      </c>
      <c r="CA117" s="20"/>
      <c r="CB117" s="20"/>
      <c r="CC117" s="20"/>
      <c r="CD117" s="20"/>
      <c r="CE117" s="20"/>
      <c r="CF117" s="20"/>
      <c r="CG117" s="20"/>
      <c r="CH117" s="20"/>
      <c r="CI117" s="20"/>
      <c r="CJ117" s="20"/>
      <c r="CK117" s="20"/>
      <c r="CL117" s="20"/>
      <c r="CM117" s="20"/>
      <c r="CN117" s="20"/>
      <c r="CO117" s="20"/>
      <c r="CP117" s="20"/>
      <c r="CQ117" s="20">
        <f>+'[3]OCTUBRE 2018'!$H$3034</f>
        <v>25133538</v>
      </c>
      <c r="CR117" s="20"/>
      <c r="CS117" s="20"/>
      <c r="CT117" s="21">
        <f t="shared" si="65"/>
        <v>8.3769758322506438E-2</v>
      </c>
      <c r="CU117" s="20">
        <f t="shared" si="91"/>
        <v>9761590</v>
      </c>
      <c r="CV117" s="20">
        <f t="shared" si="108"/>
        <v>0</v>
      </c>
      <c r="CW117" s="20">
        <f t="shared" si="108"/>
        <v>336593</v>
      </c>
      <c r="CX117" s="20">
        <f t="shared" si="108"/>
        <v>0</v>
      </c>
      <c r="CY117" s="20">
        <f t="shared" si="109"/>
        <v>0</v>
      </c>
      <c r="CZ117" s="20">
        <f t="shared" si="109"/>
        <v>0</v>
      </c>
      <c r="DA117" s="20">
        <f t="shared" si="109"/>
        <v>0</v>
      </c>
      <c r="DB117" s="20">
        <f t="shared" si="109"/>
        <v>0</v>
      </c>
      <c r="DC117" s="20">
        <f t="shared" si="109"/>
        <v>0</v>
      </c>
      <c r="DD117" s="20">
        <f t="shared" si="109"/>
        <v>0</v>
      </c>
      <c r="DE117" s="20">
        <f t="shared" si="109"/>
        <v>0</v>
      </c>
      <c r="DF117" s="20">
        <f t="shared" si="109"/>
        <v>0</v>
      </c>
      <c r="DG117" s="20">
        <f t="shared" si="109"/>
        <v>0</v>
      </c>
      <c r="DH117" s="20">
        <f t="shared" si="109"/>
        <v>0</v>
      </c>
      <c r="DI117" s="20">
        <f t="shared" si="109"/>
        <v>0</v>
      </c>
      <c r="DJ117" s="20">
        <f t="shared" si="109"/>
        <v>0</v>
      </c>
      <c r="DK117" s="20">
        <f t="shared" si="109"/>
        <v>0</v>
      </c>
      <c r="DL117" s="20">
        <f t="shared" si="109"/>
        <v>0</v>
      </c>
      <c r="DM117" s="20">
        <f t="shared" si="109"/>
        <v>9397831</v>
      </c>
      <c r="DN117" s="20">
        <f t="shared" si="109"/>
        <v>27166</v>
      </c>
      <c r="DO117" s="20">
        <f t="shared" si="110"/>
        <v>0</v>
      </c>
      <c r="DP117" s="20">
        <f t="shared" si="110"/>
        <v>0</v>
      </c>
      <c r="DR117" s="25">
        <f t="shared" si="74"/>
        <v>116528807</v>
      </c>
      <c r="DS117" s="25">
        <f t="shared" si="94"/>
        <v>116528807</v>
      </c>
      <c r="DT117" s="25">
        <f t="shared" si="69"/>
        <v>116528807</v>
      </c>
    </row>
    <row r="118" spans="1:126" ht="32.25" customHeight="1" x14ac:dyDescent="0.25">
      <c r="A118" s="234"/>
      <c r="B118" s="248"/>
      <c r="C118" s="46" t="s">
        <v>347</v>
      </c>
      <c r="D118" s="17" t="s">
        <v>348</v>
      </c>
      <c r="E118" s="88">
        <v>510</v>
      </c>
      <c r="F118" s="19" t="s">
        <v>344</v>
      </c>
      <c r="G118" s="20">
        <f t="shared" si="101"/>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92"/>
        <v>0.83272877182767668</v>
      </c>
      <c r="AD118" s="20">
        <f t="shared" si="102"/>
        <v>6970840</v>
      </c>
      <c r="AE118" s="20"/>
      <c r="AF118" s="20">
        <f>+'[3]OCTUBRE 2018'!$K$3049</f>
        <v>6970840</v>
      </c>
      <c r="AG118" s="20"/>
      <c r="AH118" s="20"/>
      <c r="AI118" s="20"/>
      <c r="AJ118" s="20"/>
      <c r="AK118" s="20"/>
      <c r="AL118" s="20"/>
      <c r="AM118" s="20"/>
      <c r="AN118" s="20"/>
      <c r="AO118" s="20"/>
      <c r="AP118" s="20"/>
      <c r="AQ118" s="20"/>
      <c r="AR118" s="20"/>
      <c r="AS118" s="20"/>
      <c r="AT118" s="20"/>
      <c r="AU118" s="20"/>
      <c r="AV118" s="20"/>
      <c r="AW118" s="20"/>
      <c r="AX118" s="20"/>
      <c r="AY118" s="20"/>
      <c r="AZ118" s="21">
        <f t="shared" si="76"/>
        <v>0.16727122817232332</v>
      </c>
      <c r="BA118" s="20">
        <f t="shared" si="103"/>
        <v>1400241</v>
      </c>
      <c r="BB118" s="20">
        <f t="shared" si="104"/>
        <v>0</v>
      </c>
      <c r="BC118" s="20">
        <f t="shared" si="104"/>
        <v>1400241</v>
      </c>
      <c r="BD118" s="20">
        <f t="shared" si="104"/>
        <v>0</v>
      </c>
      <c r="BE118" s="20">
        <f t="shared" si="105"/>
        <v>0</v>
      </c>
      <c r="BF118" s="20">
        <f t="shared" si="105"/>
        <v>0</v>
      </c>
      <c r="BG118" s="20">
        <f t="shared" si="105"/>
        <v>0</v>
      </c>
      <c r="BH118" s="20">
        <f t="shared" si="105"/>
        <v>0</v>
      </c>
      <c r="BI118" s="20">
        <f t="shared" si="105"/>
        <v>0</v>
      </c>
      <c r="BJ118" s="20">
        <f t="shared" si="105"/>
        <v>0</v>
      </c>
      <c r="BK118" s="20">
        <f t="shared" si="105"/>
        <v>0</v>
      </c>
      <c r="BL118" s="20">
        <f t="shared" si="105"/>
        <v>0</v>
      </c>
      <c r="BM118" s="20">
        <f t="shared" si="105"/>
        <v>0</v>
      </c>
      <c r="BN118" s="20">
        <f t="shared" si="105"/>
        <v>0</v>
      </c>
      <c r="BO118" s="20">
        <f t="shared" si="105"/>
        <v>0</v>
      </c>
      <c r="BP118" s="20">
        <f t="shared" si="105"/>
        <v>0</v>
      </c>
      <c r="BQ118" s="20">
        <f t="shared" si="105"/>
        <v>0</v>
      </c>
      <c r="BR118" s="20">
        <f t="shared" si="105"/>
        <v>0</v>
      </c>
      <c r="BS118" s="20">
        <f t="shared" si="105"/>
        <v>0</v>
      </c>
      <c r="BT118" s="20">
        <f t="shared" si="105"/>
        <v>0</v>
      </c>
      <c r="BU118" s="20">
        <f t="shared" si="106"/>
        <v>0</v>
      </c>
      <c r="BV118" s="20">
        <f t="shared" si="106"/>
        <v>0</v>
      </c>
      <c r="BW118" s="21">
        <f t="shared" si="93"/>
        <v>0</v>
      </c>
      <c r="BX118" s="20">
        <f t="shared" si="107"/>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65"/>
        <v>1</v>
      </c>
      <c r="CU118" s="20">
        <f t="shared" si="91"/>
        <v>8371081</v>
      </c>
      <c r="CV118" s="20">
        <f t="shared" si="108"/>
        <v>0</v>
      </c>
      <c r="CW118" s="20">
        <f t="shared" si="108"/>
        <v>8371081</v>
      </c>
      <c r="CX118" s="20">
        <f t="shared" si="108"/>
        <v>0</v>
      </c>
      <c r="CY118" s="20">
        <f t="shared" si="109"/>
        <v>0</v>
      </c>
      <c r="CZ118" s="20">
        <f t="shared" si="109"/>
        <v>0</v>
      </c>
      <c r="DA118" s="20">
        <f t="shared" si="109"/>
        <v>0</v>
      </c>
      <c r="DB118" s="20">
        <f t="shared" si="109"/>
        <v>0</v>
      </c>
      <c r="DC118" s="20">
        <f t="shared" si="109"/>
        <v>0</v>
      </c>
      <c r="DD118" s="20">
        <f t="shared" si="109"/>
        <v>0</v>
      </c>
      <c r="DE118" s="20">
        <f t="shared" si="109"/>
        <v>0</v>
      </c>
      <c r="DF118" s="20">
        <f t="shared" si="109"/>
        <v>0</v>
      </c>
      <c r="DG118" s="20">
        <f t="shared" si="109"/>
        <v>0</v>
      </c>
      <c r="DH118" s="20">
        <f t="shared" si="109"/>
        <v>0</v>
      </c>
      <c r="DI118" s="20">
        <f t="shared" si="109"/>
        <v>0</v>
      </c>
      <c r="DJ118" s="20">
        <f t="shared" si="109"/>
        <v>0</v>
      </c>
      <c r="DK118" s="20">
        <f t="shared" si="109"/>
        <v>0</v>
      </c>
      <c r="DL118" s="20">
        <f t="shared" si="109"/>
        <v>0</v>
      </c>
      <c r="DM118" s="20">
        <f t="shared" si="109"/>
        <v>0</v>
      </c>
      <c r="DN118" s="20">
        <f t="shared" si="109"/>
        <v>0</v>
      </c>
      <c r="DO118" s="20">
        <f t="shared" si="110"/>
        <v>0</v>
      </c>
      <c r="DP118" s="20">
        <f t="shared" si="110"/>
        <v>0</v>
      </c>
      <c r="DR118" s="25">
        <f t="shared" si="74"/>
        <v>8371081</v>
      </c>
      <c r="DS118" s="25">
        <f t="shared" si="94"/>
        <v>8371081</v>
      </c>
      <c r="DT118" s="25">
        <f t="shared" si="69"/>
        <v>8371081</v>
      </c>
    </row>
    <row r="119" spans="1:126" ht="29.25" customHeight="1" x14ac:dyDescent="0.25">
      <c r="A119" s="234"/>
      <c r="B119" s="240"/>
      <c r="C119" s="46" t="s">
        <v>349</v>
      </c>
      <c r="D119" s="17" t="s">
        <v>350</v>
      </c>
      <c r="E119" s="88">
        <v>510</v>
      </c>
      <c r="F119" s="19" t="s">
        <v>274</v>
      </c>
      <c r="G119" s="20">
        <f t="shared" si="101"/>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92"/>
        <v>1</v>
      </c>
      <c r="AD119" s="20">
        <f t="shared" si="102"/>
        <v>50000000</v>
      </c>
      <c r="AE119" s="20"/>
      <c r="AF119" s="20">
        <f>+'[5]JUNIO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76"/>
        <v>0</v>
      </c>
      <c r="BA119" s="20">
        <f t="shared" si="103"/>
        <v>0</v>
      </c>
      <c r="BB119" s="20">
        <f t="shared" si="104"/>
        <v>0</v>
      </c>
      <c r="BC119" s="20">
        <f t="shared" si="104"/>
        <v>0</v>
      </c>
      <c r="BD119" s="20">
        <f t="shared" si="104"/>
        <v>0</v>
      </c>
      <c r="BE119" s="20">
        <f t="shared" si="105"/>
        <v>0</v>
      </c>
      <c r="BF119" s="20">
        <f t="shared" si="105"/>
        <v>0</v>
      </c>
      <c r="BG119" s="20">
        <f t="shared" si="105"/>
        <v>0</v>
      </c>
      <c r="BH119" s="20">
        <f t="shared" si="105"/>
        <v>0</v>
      </c>
      <c r="BI119" s="20">
        <f t="shared" si="105"/>
        <v>0</v>
      </c>
      <c r="BJ119" s="20">
        <f t="shared" si="105"/>
        <v>0</v>
      </c>
      <c r="BK119" s="20">
        <f t="shared" si="105"/>
        <v>0</v>
      </c>
      <c r="BL119" s="20">
        <f t="shared" si="105"/>
        <v>0</v>
      </c>
      <c r="BM119" s="20">
        <f t="shared" si="105"/>
        <v>0</v>
      </c>
      <c r="BN119" s="20">
        <f t="shared" si="105"/>
        <v>0</v>
      </c>
      <c r="BO119" s="20">
        <f t="shared" si="105"/>
        <v>0</v>
      </c>
      <c r="BP119" s="20">
        <f t="shared" si="105"/>
        <v>0</v>
      </c>
      <c r="BQ119" s="20">
        <f t="shared" si="105"/>
        <v>0</v>
      </c>
      <c r="BR119" s="20">
        <f t="shared" si="105"/>
        <v>0</v>
      </c>
      <c r="BS119" s="20">
        <f t="shared" si="105"/>
        <v>0</v>
      </c>
      <c r="BT119" s="20">
        <f t="shared" si="105"/>
        <v>0</v>
      </c>
      <c r="BU119" s="20">
        <f t="shared" si="106"/>
        <v>0</v>
      </c>
      <c r="BV119" s="20">
        <f t="shared" si="106"/>
        <v>0</v>
      </c>
      <c r="BW119" s="21">
        <f t="shared" si="93"/>
        <v>0.96052000000000004</v>
      </c>
      <c r="BX119" s="20">
        <f t="shared" si="107"/>
        <v>48026000</v>
      </c>
      <c r="BY119" s="20"/>
      <c r="BZ119" s="20">
        <f>+'[2]AGOSTO 2018'!$H$2495</f>
        <v>48026000</v>
      </c>
      <c r="CA119" s="20"/>
      <c r="CB119" s="20"/>
      <c r="CC119" s="20"/>
      <c r="CD119" s="20"/>
      <c r="CE119" s="20"/>
      <c r="CF119" s="20"/>
      <c r="CG119" s="20"/>
      <c r="CH119" s="20"/>
      <c r="CI119" s="20"/>
      <c r="CJ119" s="20"/>
      <c r="CK119" s="20"/>
      <c r="CL119" s="20"/>
      <c r="CM119" s="20"/>
      <c r="CN119" s="20"/>
      <c r="CO119" s="20"/>
      <c r="CP119" s="20"/>
      <c r="CQ119" s="20"/>
      <c r="CR119" s="20"/>
      <c r="CS119" s="20"/>
      <c r="CT119" s="21">
        <f t="shared" si="65"/>
        <v>3.947999999999996E-2</v>
      </c>
      <c r="CU119" s="20">
        <f t="shared" si="91"/>
        <v>1974000</v>
      </c>
      <c r="CV119" s="20">
        <f t="shared" si="108"/>
        <v>0</v>
      </c>
      <c r="CW119" s="20">
        <f t="shared" si="108"/>
        <v>1974000</v>
      </c>
      <c r="CX119" s="20">
        <f t="shared" si="108"/>
        <v>0</v>
      </c>
      <c r="CY119" s="20">
        <f t="shared" si="109"/>
        <v>0</v>
      </c>
      <c r="CZ119" s="20">
        <f t="shared" si="109"/>
        <v>0</v>
      </c>
      <c r="DA119" s="20">
        <f t="shared" si="109"/>
        <v>0</v>
      </c>
      <c r="DB119" s="20">
        <f t="shared" si="109"/>
        <v>0</v>
      </c>
      <c r="DC119" s="20">
        <f t="shared" si="109"/>
        <v>0</v>
      </c>
      <c r="DD119" s="20">
        <f t="shared" si="109"/>
        <v>0</v>
      </c>
      <c r="DE119" s="20">
        <f t="shared" si="109"/>
        <v>0</v>
      </c>
      <c r="DF119" s="20">
        <f t="shared" si="109"/>
        <v>0</v>
      </c>
      <c r="DG119" s="20">
        <f t="shared" si="109"/>
        <v>0</v>
      </c>
      <c r="DH119" s="20">
        <f t="shared" si="109"/>
        <v>0</v>
      </c>
      <c r="DI119" s="20">
        <f t="shared" si="109"/>
        <v>0</v>
      </c>
      <c r="DJ119" s="20">
        <f t="shared" si="109"/>
        <v>0</v>
      </c>
      <c r="DK119" s="20">
        <f t="shared" si="109"/>
        <v>0</v>
      </c>
      <c r="DL119" s="20">
        <f t="shared" si="109"/>
        <v>0</v>
      </c>
      <c r="DM119" s="20">
        <f t="shared" si="109"/>
        <v>0</v>
      </c>
      <c r="DN119" s="20">
        <f t="shared" si="109"/>
        <v>0</v>
      </c>
      <c r="DO119" s="20">
        <f t="shared" si="110"/>
        <v>0</v>
      </c>
      <c r="DP119" s="20">
        <f t="shared" si="110"/>
        <v>0</v>
      </c>
      <c r="DR119" s="25">
        <f t="shared" si="74"/>
        <v>50000000</v>
      </c>
      <c r="DS119" s="25">
        <f t="shared" si="94"/>
        <v>50000000</v>
      </c>
      <c r="DT119" s="25">
        <f t="shared" si="69"/>
        <v>50000000</v>
      </c>
    </row>
    <row r="120" spans="1:126" ht="44.25" customHeight="1" x14ac:dyDescent="0.25">
      <c r="A120" s="234"/>
      <c r="B120" s="92"/>
      <c r="C120" s="46" t="s">
        <v>351</v>
      </c>
      <c r="D120" s="27" t="s">
        <v>352</v>
      </c>
      <c r="E120" s="88">
        <v>510</v>
      </c>
      <c r="F120" s="19" t="s">
        <v>353</v>
      </c>
      <c r="G120" s="20">
        <f t="shared" si="101"/>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92"/>
        <v>#DIV/0!</v>
      </c>
      <c r="AD120" s="20">
        <f t="shared" si="102"/>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76"/>
        <v>#DIV/0!</v>
      </c>
      <c r="BA120" s="20">
        <f t="shared" si="103"/>
        <v>0</v>
      </c>
      <c r="BB120" s="20">
        <f t="shared" si="104"/>
        <v>0</v>
      </c>
      <c r="BC120" s="20">
        <f t="shared" si="104"/>
        <v>0</v>
      </c>
      <c r="BD120" s="20">
        <f t="shared" si="104"/>
        <v>0</v>
      </c>
      <c r="BE120" s="20">
        <f t="shared" si="105"/>
        <v>0</v>
      </c>
      <c r="BF120" s="20">
        <f t="shared" si="105"/>
        <v>0</v>
      </c>
      <c r="BG120" s="20">
        <f t="shared" si="105"/>
        <v>0</v>
      </c>
      <c r="BH120" s="20">
        <f t="shared" si="105"/>
        <v>0</v>
      </c>
      <c r="BI120" s="20">
        <f t="shared" si="105"/>
        <v>0</v>
      </c>
      <c r="BJ120" s="20">
        <f t="shared" si="105"/>
        <v>0</v>
      </c>
      <c r="BK120" s="20">
        <f t="shared" si="105"/>
        <v>0</v>
      </c>
      <c r="BL120" s="20">
        <f t="shared" si="105"/>
        <v>0</v>
      </c>
      <c r="BM120" s="20">
        <f t="shared" si="105"/>
        <v>0</v>
      </c>
      <c r="BN120" s="20">
        <f t="shared" si="105"/>
        <v>0</v>
      </c>
      <c r="BO120" s="20">
        <f t="shared" si="105"/>
        <v>0</v>
      </c>
      <c r="BP120" s="20">
        <f t="shared" si="105"/>
        <v>0</v>
      </c>
      <c r="BQ120" s="20">
        <f t="shared" si="105"/>
        <v>0</v>
      </c>
      <c r="BR120" s="20">
        <f t="shared" si="105"/>
        <v>0</v>
      </c>
      <c r="BS120" s="20">
        <f t="shared" si="105"/>
        <v>0</v>
      </c>
      <c r="BT120" s="20">
        <f t="shared" si="105"/>
        <v>0</v>
      </c>
      <c r="BU120" s="20">
        <f t="shared" si="106"/>
        <v>0</v>
      </c>
      <c r="BV120" s="20">
        <f t="shared" si="106"/>
        <v>0</v>
      </c>
      <c r="BW120" s="21" t="e">
        <f t="shared" si="93"/>
        <v>#DIV/0!</v>
      </c>
      <c r="BX120" s="20">
        <f t="shared" si="107"/>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65"/>
        <v>#DIV/0!</v>
      </c>
      <c r="CU120" s="20">
        <f t="shared" si="91"/>
        <v>0</v>
      </c>
      <c r="CV120" s="20">
        <f t="shared" si="108"/>
        <v>0</v>
      </c>
      <c r="CW120" s="20">
        <f t="shared" si="108"/>
        <v>0</v>
      </c>
      <c r="CX120" s="20">
        <f t="shared" si="108"/>
        <v>0</v>
      </c>
      <c r="CY120" s="20">
        <f t="shared" si="109"/>
        <v>0</v>
      </c>
      <c r="CZ120" s="20">
        <f t="shared" si="109"/>
        <v>0</v>
      </c>
      <c r="DA120" s="20">
        <f t="shared" si="109"/>
        <v>0</v>
      </c>
      <c r="DB120" s="20">
        <f t="shared" si="109"/>
        <v>0</v>
      </c>
      <c r="DC120" s="20">
        <f t="shared" si="109"/>
        <v>0</v>
      </c>
      <c r="DD120" s="20">
        <f t="shared" si="109"/>
        <v>0</v>
      </c>
      <c r="DE120" s="20">
        <f t="shared" si="109"/>
        <v>0</v>
      </c>
      <c r="DF120" s="20">
        <f t="shared" si="109"/>
        <v>0</v>
      </c>
      <c r="DG120" s="20">
        <f t="shared" si="109"/>
        <v>0</v>
      </c>
      <c r="DH120" s="20">
        <f t="shared" si="109"/>
        <v>0</v>
      </c>
      <c r="DI120" s="20">
        <f t="shared" si="109"/>
        <v>0</v>
      </c>
      <c r="DJ120" s="20">
        <f t="shared" si="109"/>
        <v>0</v>
      </c>
      <c r="DK120" s="20">
        <f t="shared" si="109"/>
        <v>0</v>
      </c>
      <c r="DL120" s="20">
        <f t="shared" si="109"/>
        <v>0</v>
      </c>
      <c r="DM120" s="20">
        <f t="shared" si="109"/>
        <v>0</v>
      </c>
      <c r="DN120" s="20">
        <f t="shared" si="109"/>
        <v>0</v>
      </c>
      <c r="DO120" s="20">
        <f t="shared" si="110"/>
        <v>0</v>
      </c>
      <c r="DP120" s="20">
        <f t="shared" si="110"/>
        <v>0</v>
      </c>
      <c r="DR120" s="25">
        <f t="shared" si="74"/>
        <v>0</v>
      </c>
      <c r="DS120" s="25">
        <f t="shared" si="94"/>
        <v>0</v>
      </c>
      <c r="DT120" s="25">
        <f t="shared" si="69"/>
        <v>0</v>
      </c>
    </row>
    <row r="121" spans="1:126" ht="24" customHeight="1" x14ac:dyDescent="0.25">
      <c r="A121" s="234"/>
      <c r="B121" s="92"/>
      <c r="C121" s="46" t="s">
        <v>354</v>
      </c>
      <c r="D121" s="27" t="s">
        <v>355</v>
      </c>
      <c r="E121" s="88">
        <v>510</v>
      </c>
      <c r="F121" s="19" t="s">
        <v>356</v>
      </c>
      <c r="G121" s="20">
        <f t="shared" si="101"/>
        <v>32852574</v>
      </c>
      <c r="H121" s="20"/>
      <c r="I121" s="20"/>
      <c r="J121" s="20"/>
      <c r="K121" s="20"/>
      <c r="L121" s="20"/>
      <c r="M121" s="20"/>
      <c r="N121" s="20"/>
      <c r="O121" s="20"/>
      <c r="P121" s="20"/>
      <c r="Q121" s="20"/>
      <c r="R121" s="20"/>
      <c r="S121" s="20"/>
      <c r="T121" s="20"/>
      <c r="U121" s="20"/>
      <c r="V121" s="20"/>
      <c r="W121" s="20"/>
      <c r="X121" s="20"/>
      <c r="Y121" s="20"/>
      <c r="Z121" s="20">
        <v>32852574</v>
      </c>
      <c r="AA121" s="20"/>
      <c r="AB121" s="20"/>
      <c r="AC121" s="21">
        <f t="shared" si="92"/>
        <v>1</v>
      </c>
      <c r="AD121" s="20">
        <f t="shared" si="102"/>
        <v>32852574</v>
      </c>
      <c r="AE121" s="20"/>
      <c r="AF121" s="20"/>
      <c r="AG121" s="20"/>
      <c r="AH121" s="20"/>
      <c r="AI121" s="20"/>
      <c r="AJ121" s="20"/>
      <c r="AK121" s="20"/>
      <c r="AL121" s="20"/>
      <c r="AM121" s="20"/>
      <c r="AN121" s="20"/>
      <c r="AO121" s="20"/>
      <c r="AP121" s="20"/>
      <c r="AQ121" s="20"/>
      <c r="AR121" s="20"/>
      <c r="AS121" s="20"/>
      <c r="AT121" s="20"/>
      <c r="AU121" s="20"/>
      <c r="AV121" s="20"/>
      <c r="AW121" s="20">
        <f>+'[2]AGOSTO 2018'!$AB$2513</f>
        <v>32852574</v>
      </c>
      <c r="AX121" s="20"/>
      <c r="AY121" s="20"/>
      <c r="AZ121" s="21">
        <f t="shared" si="76"/>
        <v>0</v>
      </c>
      <c r="BA121" s="20">
        <f t="shared" si="103"/>
        <v>0</v>
      </c>
      <c r="BB121" s="20">
        <f t="shared" si="104"/>
        <v>0</v>
      </c>
      <c r="BC121" s="20">
        <f t="shared" si="104"/>
        <v>0</v>
      </c>
      <c r="BD121" s="20">
        <f t="shared" si="104"/>
        <v>0</v>
      </c>
      <c r="BE121" s="20">
        <f t="shared" si="104"/>
        <v>0</v>
      </c>
      <c r="BF121" s="20">
        <f t="shared" si="104"/>
        <v>0</v>
      </c>
      <c r="BG121" s="20">
        <f t="shared" si="104"/>
        <v>0</v>
      </c>
      <c r="BH121" s="20">
        <f t="shared" si="104"/>
        <v>0</v>
      </c>
      <c r="BI121" s="20">
        <f t="shared" si="104"/>
        <v>0</v>
      </c>
      <c r="BJ121" s="20">
        <f t="shared" si="104"/>
        <v>0</v>
      </c>
      <c r="BK121" s="20">
        <f t="shared" si="104"/>
        <v>0</v>
      </c>
      <c r="BL121" s="20">
        <f t="shared" si="104"/>
        <v>0</v>
      </c>
      <c r="BM121" s="20">
        <f t="shared" si="104"/>
        <v>0</v>
      </c>
      <c r="BN121" s="20">
        <f t="shared" si="104"/>
        <v>0</v>
      </c>
      <c r="BO121" s="20">
        <f t="shared" si="104"/>
        <v>0</v>
      </c>
      <c r="BP121" s="20">
        <f t="shared" si="104"/>
        <v>0</v>
      </c>
      <c r="BQ121" s="20">
        <f t="shared" si="104"/>
        <v>0</v>
      </c>
      <c r="BR121" s="20">
        <f t="shared" si="105"/>
        <v>0</v>
      </c>
      <c r="BS121" s="20">
        <f t="shared" si="105"/>
        <v>0</v>
      </c>
      <c r="BT121" s="20">
        <f t="shared" si="105"/>
        <v>0</v>
      </c>
      <c r="BU121" s="20">
        <f t="shared" si="106"/>
        <v>0</v>
      </c>
      <c r="BV121" s="20">
        <f t="shared" si="106"/>
        <v>0</v>
      </c>
      <c r="BW121" s="21">
        <f t="shared" si="93"/>
        <v>0.7067227974282928</v>
      </c>
      <c r="BX121" s="20">
        <f t="shared" si="107"/>
        <v>23217663</v>
      </c>
      <c r="BY121" s="20"/>
      <c r="BZ121" s="20"/>
      <c r="CA121" s="20"/>
      <c r="CB121" s="20"/>
      <c r="CC121" s="20"/>
      <c r="CD121" s="20"/>
      <c r="CE121" s="20"/>
      <c r="CF121" s="20"/>
      <c r="CG121" s="20"/>
      <c r="CH121" s="20"/>
      <c r="CI121" s="20"/>
      <c r="CJ121" s="20"/>
      <c r="CK121" s="20"/>
      <c r="CL121" s="20"/>
      <c r="CM121" s="20"/>
      <c r="CN121" s="20"/>
      <c r="CO121" s="20"/>
      <c r="CP121" s="20"/>
      <c r="CQ121" s="20">
        <f>+'[6]SEPTIEMBRE 2018'!$H$2695</f>
        <v>23217663</v>
      </c>
      <c r="CR121" s="20"/>
      <c r="CS121" s="20"/>
      <c r="CT121" s="21">
        <f t="shared" si="65"/>
        <v>0.2932772025717072</v>
      </c>
      <c r="CU121" s="20">
        <f t="shared" si="91"/>
        <v>9634911</v>
      </c>
      <c r="CV121" s="20"/>
      <c r="CW121" s="20">
        <f t="shared" si="108"/>
        <v>0</v>
      </c>
      <c r="CX121" s="20">
        <f t="shared" si="108"/>
        <v>0</v>
      </c>
      <c r="CY121" s="20">
        <f t="shared" si="108"/>
        <v>0</v>
      </c>
      <c r="CZ121" s="20">
        <f t="shared" si="108"/>
        <v>0</v>
      </c>
      <c r="DA121" s="20">
        <f t="shared" si="108"/>
        <v>0</v>
      </c>
      <c r="DB121" s="20">
        <f t="shared" si="108"/>
        <v>0</v>
      </c>
      <c r="DC121" s="20">
        <f t="shared" si="108"/>
        <v>0</v>
      </c>
      <c r="DD121" s="20">
        <f t="shared" si="108"/>
        <v>0</v>
      </c>
      <c r="DE121" s="20">
        <f t="shared" si="108"/>
        <v>0</v>
      </c>
      <c r="DF121" s="20">
        <f t="shared" si="108"/>
        <v>0</v>
      </c>
      <c r="DG121" s="20">
        <f t="shared" si="108"/>
        <v>0</v>
      </c>
      <c r="DH121" s="20">
        <f t="shared" si="108"/>
        <v>0</v>
      </c>
      <c r="DI121" s="20">
        <f t="shared" si="108"/>
        <v>0</v>
      </c>
      <c r="DJ121" s="20">
        <f t="shared" si="108"/>
        <v>0</v>
      </c>
      <c r="DK121" s="20">
        <f t="shared" si="108"/>
        <v>0</v>
      </c>
      <c r="DL121" s="20">
        <f t="shared" si="109"/>
        <v>0</v>
      </c>
      <c r="DM121" s="20">
        <f t="shared" si="109"/>
        <v>0</v>
      </c>
      <c r="DN121" s="20">
        <f t="shared" si="109"/>
        <v>9634911</v>
      </c>
      <c r="DO121" s="20">
        <f t="shared" si="110"/>
        <v>0</v>
      </c>
      <c r="DP121" s="20">
        <f t="shared" si="110"/>
        <v>0</v>
      </c>
      <c r="DR121" s="25">
        <f t="shared" si="74"/>
        <v>32852574</v>
      </c>
      <c r="DS121" s="25">
        <f t="shared" si="94"/>
        <v>32852574</v>
      </c>
      <c r="DT121" s="25">
        <f t="shared" si="69"/>
        <v>32852574</v>
      </c>
    </row>
    <row r="122" spans="1:126" ht="45" customHeight="1" x14ac:dyDescent="0.25">
      <c r="A122" s="234"/>
      <c r="B122" s="51" t="s">
        <v>357</v>
      </c>
      <c r="C122" s="46" t="s">
        <v>358</v>
      </c>
      <c r="D122" s="27" t="s">
        <v>359</v>
      </c>
      <c r="E122" s="88">
        <v>510</v>
      </c>
      <c r="F122" s="19" t="s">
        <v>360</v>
      </c>
      <c r="G122" s="20">
        <f t="shared" si="101"/>
        <v>0</v>
      </c>
      <c r="H122" s="20"/>
      <c r="I122" s="20"/>
      <c r="J122" s="20"/>
      <c r="K122" s="20"/>
      <c r="L122" s="20"/>
      <c r="M122" s="20"/>
      <c r="N122" s="20"/>
      <c r="O122" s="20"/>
      <c r="P122" s="20"/>
      <c r="Q122" s="20"/>
      <c r="R122" s="20"/>
      <c r="S122" s="20"/>
      <c r="T122" s="20"/>
      <c r="U122" s="20"/>
      <c r="V122" s="20"/>
      <c r="W122" s="20"/>
      <c r="X122" s="20"/>
      <c r="Y122" s="20"/>
      <c r="Z122" s="20"/>
      <c r="AA122" s="20"/>
      <c r="AB122" s="20"/>
      <c r="AC122" s="21" t="e">
        <f>+AD122/G122</f>
        <v>#DIV/0!</v>
      </c>
      <c r="AD122" s="20">
        <f t="shared" si="102"/>
        <v>0</v>
      </c>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1" t="e">
        <f t="shared" si="76"/>
        <v>#DIV/0!</v>
      </c>
      <c r="BA122" s="20">
        <f t="shared" si="103"/>
        <v>0</v>
      </c>
      <c r="BB122" s="20">
        <f t="shared" si="104"/>
        <v>0</v>
      </c>
      <c r="BC122" s="20">
        <f t="shared" si="104"/>
        <v>0</v>
      </c>
      <c r="BD122" s="20">
        <f t="shared" si="104"/>
        <v>0</v>
      </c>
      <c r="BE122" s="20">
        <f t="shared" si="105"/>
        <v>0</v>
      </c>
      <c r="BF122" s="20">
        <f t="shared" si="105"/>
        <v>0</v>
      </c>
      <c r="BG122" s="20">
        <f t="shared" si="105"/>
        <v>0</v>
      </c>
      <c r="BH122" s="20">
        <f t="shared" si="105"/>
        <v>0</v>
      </c>
      <c r="BI122" s="20">
        <f t="shared" si="105"/>
        <v>0</v>
      </c>
      <c r="BJ122" s="20">
        <f t="shared" si="105"/>
        <v>0</v>
      </c>
      <c r="BK122" s="20">
        <f t="shared" si="105"/>
        <v>0</v>
      </c>
      <c r="BL122" s="20">
        <f t="shared" si="105"/>
        <v>0</v>
      </c>
      <c r="BM122" s="20">
        <f t="shared" si="105"/>
        <v>0</v>
      </c>
      <c r="BN122" s="20">
        <f t="shared" si="105"/>
        <v>0</v>
      </c>
      <c r="BO122" s="20">
        <f t="shared" si="105"/>
        <v>0</v>
      </c>
      <c r="BP122" s="20">
        <f t="shared" si="105"/>
        <v>0</v>
      </c>
      <c r="BQ122" s="20">
        <f t="shared" si="105"/>
        <v>0</v>
      </c>
      <c r="BR122" s="20">
        <f t="shared" ref="BR122:BT123" si="111">X122-AU122</f>
        <v>0</v>
      </c>
      <c r="BS122" s="20">
        <f t="shared" si="111"/>
        <v>0</v>
      </c>
      <c r="BT122" s="20">
        <f t="shared" si="111"/>
        <v>0</v>
      </c>
      <c r="BU122" s="20">
        <f t="shared" si="106"/>
        <v>0</v>
      </c>
      <c r="BV122" s="20">
        <f t="shared" si="106"/>
        <v>0</v>
      </c>
      <c r="BW122" s="21" t="e">
        <f>+BX122/G122</f>
        <v>#DIV/0!</v>
      </c>
      <c r="BX122" s="20">
        <f t="shared" si="107"/>
        <v>0</v>
      </c>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1" t="e">
        <f t="shared" si="65"/>
        <v>#DIV/0!</v>
      </c>
      <c r="CU122" s="20">
        <f t="shared" si="91"/>
        <v>0</v>
      </c>
      <c r="CV122" s="20">
        <f t="shared" si="108"/>
        <v>0</v>
      </c>
      <c r="CW122" s="20">
        <f t="shared" si="108"/>
        <v>0</v>
      </c>
      <c r="CX122" s="20">
        <f t="shared" si="108"/>
        <v>0</v>
      </c>
      <c r="CY122" s="20">
        <f t="shared" si="109"/>
        <v>0</v>
      </c>
      <c r="CZ122" s="20">
        <f t="shared" si="109"/>
        <v>0</v>
      </c>
      <c r="DA122" s="20">
        <f t="shared" si="109"/>
        <v>0</v>
      </c>
      <c r="DB122" s="20">
        <f t="shared" si="109"/>
        <v>0</v>
      </c>
      <c r="DC122" s="20">
        <f t="shared" si="109"/>
        <v>0</v>
      </c>
      <c r="DD122" s="20">
        <f t="shared" si="109"/>
        <v>0</v>
      </c>
      <c r="DE122" s="20">
        <f t="shared" si="109"/>
        <v>0</v>
      </c>
      <c r="DF122" s="20">
        <f t="shared" si="109"/>
        <v>0</v>
      </c>
      <c r="DG122" s="20">
        <f t="shared" si="109"/>
        <v>0</v>
      </c>
      <c r="DH122" s="20">
        <f t="shared" si="109"/>
        <v>0</v>
      </c>
      <c r="DI122" s="20">
        <f t="shared" si="109"/>
        <v>0</v>
      </c>
      <c r="DJ122" s="20">
        <f t="shared" si="109"/>
        <v>0</v>
      </c>
      <c r="DK122" s="20">
        <f t="shared" si="108"/>
        <v>0</v>
      </c>
      <c r="DL122" s="20">
        <f t="shared" ref="DL122:DN123" si="112">X122-CO122</f>
        <v>0</v>
      </c>
      <c r="DM122" s="20">
        <f t="shared" si="112"/>
        <v>0</v>
      </c>
      <c r="DN122" s="20">
        <f t="shared" si="112"/>
        <v>0</v>
      </c>
      <c r="DO122" s="20">
        <f t="shared" si="110"/>
        <v>0</v>
      </c>
      <c r="DP122" s="20">
        <f t="shared" si="110"/>
        <v>0</v>
      </c>
      <c r="DR122" s="25">
        <f>+G122</f>
        <v>0</v>
      </c>
      <c r="DS122" s="25">
        <f t="shared" si="94"/>
        <v>0</v>
      </c>
      <c r="DT122" s="25">
        <f t="shared" si="69"/>
        <v>0</v>
      </c>
    </row>
    <row r="123" spans="1:126" ht="45" customHeight="1" x14ac:dyDescent="0.25">
      <c r="A123" s="254"/>
      <c r="B123" s="51" t="s">
        <v>361</v>
      </c>
      <c r="C123" s="46" t="s">
        <v>362</v>
      </c>
      <c r="D123" s="27" t="s">
        <v>363</v>
      </c>
      <c r="E123" s="88">
        <v>310</v>
      </c>
      <c r="F123" s="19" t="s">
        <v>364</v>
      </c>
      <c r="G123" s="20">
        <f t="shared" si="101"/>
        <v>225200000</v>
      </c>
      <c r="H123" s="20"/>
      <c r="I123" s="20">
        <v>200000000</v>
      </c>
      <c r="J123" s="20"/>
      <c r="K123" s="20"/>
      <c r="L123" s="20"/>
      <c r="M123" s="20"/>
      <c r="N123" s="20"/>
      <c r="O123" s="20"/>
      <c r="P123" s="20"/>
      <c r="Q123" s="20"/>
      <c r="R123" s="20"/>
      <c r="S123" s="20"/>
      <c r="T123" s="20"/>
      <c r="U123" s="20"/>
      <c r="V123" s="20"/>
      <c r="W123" s="20"/>
      <c r="X123" s="20"/>
      <c r="Y123" s="20">
        <v>10000000</v>
      </c>
      <c r="Z123" s="20"/>
      <c r="AA123" s="20"/>
      <c r="AB123" s="20">
        <f>11000000+4200000</f>
        <v>15200000</v>
      </c>
      <c r="AC123" s="21">
        <f>+AD123/G123</f>
        <v>0.91793960923623441</v>
      </c>
      <c r="AD123" s="20">
        <f t="shared" si="102"/>
        <v>206720000</v>
      </c>
      <c r="AE123" s="20"/>
      <c r="AF123" s="20">
        <f>+'[8]ENERO 2018'!$K$202</f>
        <v>200000000</v>
      </c>
      <c r="AG123" s="20"/>
      <c r="AH123" s="20"/>
      <c r="AI123" s="20"/>
      <c r="AJ123" s="20"/>
      <c r="AK123" s="20"/>
      <c r="AL123" s="20"/>
      <c r="AM123" s="20"/>
      <c r="AN123" s="20"/>
      <c r="AO123" s="20"/>
      <c r="AP123" s="20"/>
      <c r="AQ123" s="20"/>
      <c r="AR123" s="20"/>
      <c r="AS123" s="20"/>
      <c r="AT123" s="20"/>
      <c r="AU123" s="20"/>
      <c r="AV123" s="20"/>
      <c r="AW123" s="20"/>
      <c r="AX123" s="20"/>
      <c r="AY123" s="20">
        <f>+'[3]OCTUBRE 2018'!$AF$642</f>
        <v>6720000</v>
      </c>
      <c r="AZ123" s="21">
        <f t="shared" si="76"/>
        <v>8.2060390763765589E-2</v>
      </c>
      <c r="BA123" s="20">
        <f t="shared" si="103"/>
        <v>18480000</v>
      </c>
      <c r="BB123" s="20">
        <f t="shared" si="104"/>
        <v>0</v>
      </c>
      <c r="BC123" s="20">
        <f t="shared" si="104"/>
        <v>0</v>
      </c>
      <c r="BD123" s="20">
        <f t="shared" si="104"/>
        <v>0</v>
      </c>
      <c r="BE123" s="20">
        <f t="shared" si="104"/>
        <v>0</v>
      </c>
      <c r="BF123" s="20">
        <f t="shared" si="104"/>
        <v>0</v>
      </c>
      <c r="BG123" s="20">
        <f t="shared" si="104"/>
        <v>0</v>
      </c>
      <c r="BH123" s="20">
        <f t="shared" si="104"/>
        <v>0</v>
      </c>
      <c r="BI123" s="20">
        <f t="shared" si="104"/>
        <v>0</v>
      </c>
      <c r="BJ123" s="20">
        <f t="shared" si="104"/>
        <v>0</v>
      </c>
      <c r="BK123" s="20">
        <f t="shared" si="104"/>
        <v>0</v>
      </c>
      <c r="BL123" s="20">
        <f t="shared" si="104"/>
        <v>0</v>
      </c>
      <c r="BM123" s="20">
        <f t="shared" si="104"/>
        <v>0</v>
      </c>
      <c r="BN123" s="20">
        <f t="shared" si="104"/>
        <v>0</v>
      </c>
      <c r="BO123" s="20">
        <f t="shared" si="104"/>
        <v>0</v>
      </c>
      <c r="BP123" s="20">
        <f t="shared" si="104"/>
        <v>0</v>
      </c>
      <c r="BQ123" s="20">
        <f t="shared" si="104"/>
        <v>0</v>
      </c>
      <c r="BR123" s="20">
        <f t="shared" si="111"/>
        <v>0</v>
      </c>
      <c r="BS123" s="20">
        <f t="shared" si="111"/>
        <v>10000000</v>
      </c>
      <c r="BT123" s="20">
        <f t="shared" si="111"/>
        <v>0</v>
      </c>
      <c r="BU123" s="20">
        <f t="shared" si="106"/>
        <v>0</v>
      </c>
      <c r="BV123" s="20">
        <f t="shared" si="106"/>
        <v>8480000</v>
      </c>
      <c r="BW123" s="21">
        <f>+BX123/G123</f>
        <v>0.79375141651865011</v>
      </c>
      <c r="BX123" s="20">
        <f t="shared" si="107"/>
        <v>178752819</v>
      </c>
      <c r="BY123" s="20"/>
      <c r="BZ123" s="20">
        <f>+'[3]OCTUBRE 2018'!$H$640-CS123</f>
        <v>176192819</v>
      </c>
      <c r="CA123" s="20"/>
      <c r="CB123" s="20"/>
      <c r="CC123" s="20"/>
      <c r="CD123" s="20"/>
      <c r="CE123" s="20"/>
      <c r="CF123" s="20"/>
      <c r="CG123" s="20"/>
      <c r="CH123" s="20"/>
      <c r="CI123" s="20"/>
      <c r="CJ123" s="20"/>
      <c r="CK123" s="20"/>
      <c r="CL123" s="20"/>
      <c r="CM123" s="20"/>
      <c r="CN123" s="20"/>
      <c r="CO123" s="20"/>
      <c r="CP123" s="20"/>
      <c r="CQ123" s="20"/>
      <c r="CR123" s="20"/>
      <c r="CS123" s="20">
        <f>+'[3]OCTUBRE 2018'!$H$734+'[3]OCTUBRE 2018'!$H$736</f>
        <v>2560000</v>
      </c>
      <c r="CT123" s="21">
        <f t="shared" si="65"/>
        <v>0.20624858348134989</v>
      </c>
      <c r="CU123" s="20">
        <f t="shared" si="91"/>
        <v>46447181</v>
      </c>
      <c r="CV123" s="20">
        <f t="shared" si="108"/>
        <v>0</v>
      </c>
      <c r="CW123" s="20">
        <f t="shared" si="108"/>
        <v>23807181</v>
      </c>
      <c r="CX123" s="20">
        <f t="shared" si="108"/>
        <v>0</v>
      </c>
      <c r="CY123" s="20">
        <f t="shared" si="108"/>
        <v>0</v>
      </c>
      <c r="CZ123" s="20">
        <f t="shared" si="108"/>
        <v>0</v>
      </c>
      <c r="DA123" s="20">
        <f t="shared" si="108"/>
        <v>0</v>
      </c>
      <c r="DB123" s="20">
        <f t="shared" si="108"/>
        <v>0</v>
      </c>
      <c r="DC123" s="20">
        <f t="shared" si="108"/>
        <v>0</v>
      </c>
      <c r="DD123" s="20">
        <f t="shared" si="108"/>
        <v>0</v>
      </c>
      <c r="DE123" s="20">
        <f t="shared" si="108"/>
        <v>0</v>
      </c>
      <c r="DF123" s="20">
        <f t="shared" si="108"/>
        <v>0</v>
      </c>
      <c r="DG123" s="20">
        <f t="shared" si="108"/>
        <v>0</v>
      </c>
      <c r="DH123" s="20">
        <f t="shared" si="108"/>
        <v>0</v>
      </c>
      <c r="DI123" s="20">
        <f t="shared" si="108"/>
        <v>0</v>
      </c>
      <c r="DJ123" s="20">
        <f t="shared" si="108"/>
        <v>0</v>
      </c>
      <c r="DK123" s="20">
        <f t="shared" si="108"/>
        <v>0</v>
      </c>
      <c r="DL123" s="20">
        <f t="shared" si="112"/>
        <v>0</v>
      </c>
      <c r="DM123" s="20">
        <f t="shared" si="112"/>
        <v>10000000</v>
      </c>
      <c r="DN123" s="20">
        <f t="shared" si="112"/>
        <v>0</v>
      </c>
      <c r="DO123" s="20">
        <f t="shared" si="110"/>
        <v>0</v>
      </c>
      <c r="DP123" s="20">
        <f t="shared" si="110"/>
        <v>12640000</v>
      </c>
      <c r="DR123" s="25">
        <f>+G123</f>
        <v>225200000</v>
      </c>
      <c r="DS123" s="25">
        <f t="shared" si="94"/>
        <v>225200000</v>
      </c>
      <c r="DT123" s="25">
        <f t="shared" si="69"/>
        <v>225200000</v>
      </c>
    </row>
    <row r="124" spans="1:126" s="42" customFormat="1" ht="20.25" customHeight="1" thickBot="1" x14ac:dyDescent="0.3">
      <c r="A124" s="93"/>
      <c r="B124" s="255" t="s">
        <v>365</v>
      </c>
      <c r="C124" s="256"/>
      <c r="D124" s="257"/>
      <c r="E124" s="94"/>
      <c r="F124" s="95"/>
      <c r="G124" s="57">
        <f>SUM(G106:G123)</f>
        <v>18360519626</v>
      </c>
      <c r="H124" s="57">
        <f t="shared" ref="H124:BS124" si="113">SUM(H106:H123)</f>
        <v>181434097</v>
      </c>
      <c r="I124" s="57">
        <f t="shared" si="113"/>
        <v>880397803</v>
      </c>
      <c r="J124" s="57">
        <f t="shared" si="113"/>
        <v>104050364</v>
      </c>
      <c r="K124" s="57">
        <f t="shared" si="113"/>
        <v>12000000000</v>
      </c>
      <c r="L124" s="57">
        <f t="shared" si="113"/>
        <v>0</v>
      </c>
      <c r="M124" s="57">
        <f t="shared" si="113"/>
        <v>227821027</v>
      </c>
      <c r="N124" s="57">
        <f t="shared" si="113"/>
        <v>1980512717</v>
      </c>
      <c r="O124" s="57">
        <f t="shared" si="113"/>
        <v>467988946</v>
      </c>
      <c r="P124" s="57">
        <f t="shared" si="113"/>
        <v>460988947</v>
      </c>
      <c r="Q124" s="57">
        <f t="shared" si="113"/>
        <v>460988946</v>
      </c>
      <c r="R124" s="57">
        <f t="shared" si="113"/>
        <v>0</v>
      </c>
      <c r="S124" s="57">
        <f t="shared" si="113"/>
        <v>42838346</v>
      </c>
      <c r="T124" s="57">
        <f t="shared" si="113"/>
        <v>232739646</v>
      </c>
      <c r="U124" s="57">
        <f t="shared" si="113"/>
        <v>145276070</v>
      </c>
      <c r="V124" s="57">
        <f t="shared" si="113"/>
        <v>0</v>
      </c>
      <c r="W124" s="57">
        <f t="shared" si="113"/>
        <v>0</v>
      </c>
      <c r="X124" s="57">
        <f t="shared" si="113"/>
        <v>51081497</v>
      </c>
      <c r="Y124" s="57">
        <f t="shared" si="113"/>
        <v>447571749</v>
      </c>
      <c r="Z124" s="57">
        <f>SUM(Z106:Z123)</f>
        <v>74091417</v>
      </c>
      <c r="AA124" s="57">
        <f t="shared" si="113"/>
        <v>0</v>
      </c>
      <c r="AB124" s="57">
        <f t="shared" si="113"/>
        <v>602738054</v>
      </c>
      <c r="AC124" s="40">
        <f>+AD124/G124</f>
        <v>0.19134583064985855</v>
      </c>
      <c r="AD124" s="57">
        <f t="shared" si="113"/>
        <v>3513208879</v>
      </c>
      <c r="AE124" s="57">
        <f t="shared" si="113"/>
        <v>181434097</v>
      </c>
      <c r="AF124" s="57">
        <f t="shared" si="113"/>
        <v>878660969</v>
      </c>
      <c r="AG124" s="57">
        <f t="shared" si="113"/>
        <v>85053291</v>
      </c>
      <c r="AH124" s="57">
        <f t="shared" si="113"/>
        <v>0</v>
      </c>
      <c r="AI124" s="57">
        <f t="shared" si="113"/>
        <v>0</v>
      </c>
      <c r="AJ124" s="57">
        <f t="shared" si="113"/>
        <v>96596000</v>
      </c>
      <c r="AK124" s="57">
        <f t="shared" si="113"/>
        <v>963247000</v>
      </c>
      <c r="AL124" s="57">
        <f t="shared" si="113"/>
        <v>17735950</v>
      </c>
      <c r="AM124" s="57">
        <f t="shared" si="113"/>
        <v>133027742</v>
      </c>
      <c r="AN124" s="57">
        <f t="shared" si="113"/>
        <v>154628069</v>
      </c>
      <c r="AO124" s="57">
        <f t="shared" si="113"/>
        <v>0</v>
      </c>
      <c r="AP124" s="57">
        <f t="shared" si="113"/>
        <v>0</v>
      </c>
      <c r="AQ124" s="57">
        <f t="shared" si="113"/>
        <v>64340610</v>
      </c>
      <c r="AR124" s="57">
        <f t="shared" si="113"/>
        <v>69449595</v>
      </c>
      <c r="AS124" s="57">
        <f t="shared" si="113"/>
        <v>0</v>
      </c>
      <c r="AT124" s="57">
        <f t="shared" si="113"/>
        <v>0</v>
      </c>
      <c r="AU124" s="57">
        <f t="shared" si="113"/>
        <v>43224335</v>
      </c>
      <c r="AV124" s="57">
        <f t="shared" si="113"/>
        <v>367488549</v>
      </c>
      <c r="AW124" s="57">
        <f t="shared" si="113"/>
        <v>74091417</v>
      </c>
      <c r="AX124" s="57">
        <f t="shared" si="113"/>
        <v>0</v>
      </c>
      <c r="AY124" s="57">
        <f t="shared" si="113"/>
        <v>384231255</v>
      </c>
      <c r="AZ124" s="40">
        <f t="shared" si="76"/>
        <v>0.80865416935014145</v>
      </c>
      <c r="BA124" s="57">
        <f t="shared" si="113"/>
        <v>14847310747</v>
      </c>
      <c r="BB124" s="57">
        <f t="shared" si="113"/>
        <v>0</v>
      </c>
      <c r="BC124" s="57">
        <f t="shared" si="113"/>
        <v>1736834</v>
      </c>
      <c r="BD124" s="57">
        <f t="shared" si="113"/>
        <v>18997073</v>
      </c>
      <c r="BE124" s="57">
        <f t="shared" si="113"/>
        <v>12000000000</v>
      </c>
      <c r="BF124" s="57">
        <f t="shared" si="113"/>
        <v>0</v>
      </c>
      <c r="BG124" s="57">
        <f t="shared" si="113"/>
        <v>131225027</v>
      </c>
      <c r="BH124" s="57">
        <f t="shared" si="113"/>
        <v>1017265717</v>
      </c>
      <c r="BI124" s="57">
        <f t="shared" si="113"/>
        <v>450252996</v>
      </c>
      <c r="BJ124" s="57">
        <f t="shared" si="113"/>
        <v>327961205</v>
      </c>
      <c r="BK124" s="57">
        <f t="shared" si="113"/>
        <v>306360877</v>
      </c>
      <c r="BL124" s="57">
        <f t="shared" si="113"/>
        <v>0</v>
      </c>
      <c r="BM124" s="57">
        <f t="shared" si="113"/>
        <v>42838346</v>
      </c>
      <c r="BN124" s="57">
        <f t="shared" si="113"/>
        <v>168399036</v>
      </c>
      <c r="BO124" s="57">
        <f t="shared" si="113"/>
        <v>75826475</v>
      </c>
      <c r="BP124" s="57">
        <f t="shared" si="113"/>
        <v>0</v>
      </c>
      <c r="BQ124" s="57">
        <f t="shared" si="113"/>
        <v>0</v>
      </c>
      <c r="BR124" s="57">
        <f t="shared" si="113"/>
        <v>7857162</v>
      </c>
      <c r="BS124" s="57">
        <f t="shared" si="113"/>
        <v>80083200</v>
      </c>
      <c r="BT124" s="57">
        <f t="shared" ref="BT124:DP124" si="114">SUM(BT106:BT123)</f>
        <v>0</v>
      </c>
      <c r="BU124" s="57">
        <f t="shared" si="114"/>
        <v>0</v>
      </c>
      <c r="BV124" s="57">
        <f t="shared" si="114"/>
        <v>218506799</v>
      </c>
      <c r="BW124" s="40">
        <f>+BX124/G124</f>
        <v>0.18046779630941584</v>
      </c>
      <c r="BX124" s="57">
        <f t="shared" si="114"/>
        <v>3313482516</v>
      </c>
      <c r="BY124" s="57">
        <f t="shared" si="114"/>
        <v>181434097</v>
      </c>
      <c r="BZ124" s="57">
        <f t="shared" si="114"/>
        <v>845887035</v>
      </c>
      <c r="CA124" s="57">
        <f t="shared" si="114"/>
        <v>85053291</v>
      </c>
      <c r="CB124" s="57">
        <f t="shared" si="114"/>
        <v>0</v>
      </c>
      <c r="CC124" s="57">
        <f t="shared" si="114"/>
        <v>0</v>
      </c>
      <c r="CD124" s="57">
        <f t="shared" si="114"/>
        <v>96596000</v>
      </c>
      <c r="CE124" s="57">
        <f t="shared" si="114"/>
        <v>950929692</v>
      </c>
      <c r="CF124" s="57">
        <f t="shared" si="114"/>
        <v>17735950</v>
      </c>
      <c r="CG124" s="57">
        <f t="shared" si="114"/>
        <v>133027742</v>
      </c>
      <c r="CH124" s="57">
        <f t="shared" si="114"/>
        <v>154628069</v>
      </c>
      <c r="CI124" s="57">
        <f t="shared" si="114"/>
        <v>0</v>
      </c>
      <c r="CJ124" s="57">
        <f t="shared" si="114"/>
        <v>0</v>
      </c>
      <c r="CK124" s="57">
        <f t="shared" si="114"/>
        <v>64340610</v>
      </c>
      <c r="CL124" s="57">
        <f t="shared" si="114"/>
        <v>69449595</v>
      </c>
      <c r="CM124" s="57">
        <f t="shared" si="114"/>
        <v>0</v>
      </c>
      <c r="CN124" s="57">
        <f t="shared" si="114"/>
        <v>0</v>
      </c>
      <c r="CO124" s="57">
        <f t="shared" si="114"/>
        <v>32411960</v>
      </c>
      <c r="CP124" s="57">
        <f t="shared" si="114"/>
        <v>347507459</v>
      </c>
      <c r="CQ124" s="57">
        <f t="shared" si="114"/>
        <v>64320741</v>
      </c>
      <c r="CR124" s="57">
        <f t="shared" si="114"/>
        <v>0</v>
      </c>
      <c r="CS124" s="57">
        <f t="shared" si="114"/>
        <v>270160275</v>
      </c>
      <c r="CT124" s="40">
        <f t="shared" si="65"/>
        <v>0.8195322036905841</v>
      </c>
      <c r="CU124" s="57">
        <f t="shared" si="114"/>
        <v>15047037110</v>
      </c>
      <c r="CV124" s="57">
        <f t="shared" si="114"/>
        <v>0</v>
      </c>
      <c r="CW124" s="57">
        <f t="shared" si="114"/>
        <v>34510768</v>
      </c>
      <c r="CX124" s="57">
        <f t="shared" si="114"/>
        <v>18997073</v>
      </c>
      <c r="CY124" s="57">
        <f t="shared" si="114"/>
        <v>12000000000</v>
      </c>
      <c r="CZ124" s="57">
        <f t="shared" si="114"/>
        <v>0</v>
      </c>
      <c r="DA124" s="57">
        <f t="shared" si="114"/>
        <v>131225027</v>
      </c>
      <c r="DB124" s="57">
        <f t="shared" si="114"/>
        <v>1029583025</v>
      </c>
      <c r="DC124" s="57">
        <f t="shared" si="114"/>
        <v>450252996</v>
      </c>
      <c r="DD124" s="57">
        <f t="shared" si="114"/>
        <v>327961205</v>
      </c>
      <c r="DE124" s="57">
        <f t="shared" si="114"/>
        <v>306360877</v>
      </c>
      <c r="DF124" s="57">
        <f t="shared" si="114"/>
        <v>0</v>
      </c>
      <c r="DG124" s="57">
        <f t="shared" si="114"/>
        <v>42838346</v>
      </c>
      <c r="DH124" s="57">
        <f t="shared" si="114"/>
        <v>168399036</v>
      </c>
      <c r="DI124" s="57">
        <f t="shared" si="114"/>
        <v>75826475</v>
      </c>
      <c r="DJ124" s="57">
        <f t="shared" si="114"/>
        <v>0</v>
      </c>
      <c r="DK124" s="57">
        <f t="shared" si="114"/>
        <v>0</v>
      </c>
      <c r="DL124" s="57">
        <f t="shared" si="114"/>
        <v>18669537</v>
      </c>
      <c r="DM124" s="57">
        <f t="shared" si="114"/>
        <v>100064290</v>
      </c>
      <c r="DN124" s="57">
        <f t="shared" si="114"/>
        <v>9770676</v>
      </c>
      <c r="DO124" s="57">
        <f t="shared" si="114"/>
        <v>0</v>
      </c>
      <c r="DP124" s="57">
        <f t="shared" si="114"/>
        <v>332577779</v>
      </c>
      <c r="DR124" s="25">
        <f>+G124</f>
        <v>18360519626</v>
      </c>
      <c r="DS124" s="25">
        <f t="shared" si="94"/>
        <v>18360519626</v>
      </c>
      <c r="DT124" s="25">
        <f t="shared" si="69"/>
        <v>18360519626</v>
      </c>
      <c r="DU124" s="43"/>
    </row>
    <row r="125" spans="1:126" ht="5.25" customHeight="1" thickTop="1" x14ac:dyDescent="0.25">
      <c r="C125" s="96"/>
      <c r="D125" s="96"/>
      <c r="E125" s="96"/>
      <c r="F125" s="96"/>
      <c r="G125" s="97"/>
      <c r="H125" s="97"/>
      <c r="I125" s="98"/>
      <c r="J125" s="97"/>
      <c r="K125" s="97"/>
      <c r="L125" s="99"/>
      <c r="M125" s="99"/>
      <c r="N125" s="99"/>
      <c r="O125" s="99"/>
      <c r="P125" s="99"/>
      <c r="Q125" s="99"/>
      <c r="R125" s="99"/>
      <c r="S125" s="99"/>
      <c r="T125" s="99"/>
      <c r="U125" s="99"/>
      <c r="V125" s="99"/>
      <c r="W125" s="99"/>
      <c r="X125" s="99"/>
      <c r="Y125" s="99"/>
      <c r="Z125" s="99"/>
      <c r="AA125" s="99"/>
      <c r="AB125" s="99"/>
      <c r="AC125" s="100"/>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0"/>
      <c r="BA125" s="101"/>
      <c r="BB125" s="101"/>
      <c r="BC125" s="101"/>
      <c r="BD125" s="101"/>
      <c r="BE125" s="101"/>
      <c r="BF125" s="101"/>
      <c r="BG125" s="101"/>
      <c r="BH125" s="101"/>
      <c r="BI125" s="101"/>
      <c r="BJ125" s="101"/>
      <c r="BK125" s="101"/>
      <c r="BL125" s="101"/>
      <c r="BM125" s="101"/>
      <c r="BN125" s="101"/>
      <c r="BO125" s="101"/>
      <c r="BP125" s="101"/>
      <c r="BQ125" s="101"/>
      <c r="BR125" s="101"/>
      <c r="BS125" s="101"/>
      <c r="BT125" s="101"/>
      <c r="BU125" s="101"/>
      <c r="BV125" s="101"/>
      <c r="BW125" s="100"/>
      <c r="BX125" s="102"/>
      <c r="BY125" s="101"/>
      <c r="BZ125" s="101"/>
      <c r="CA125" s="101"/>
      <c r="CB125" s="101"/>
      <c r="CC125" s="101"/>
      <c r="CD125" s="101"/>
      <c r="CE125" s="101"/>
      <c r="CF125" s="101"/>
      <c r="CG125" s="101"/>
      <c r="CH125" s="101"/>
      <c r="CI125" s="101"/>
      <c r="CJ125" s="101"/>
      <c r="CK125" s="101"/>
      <c r="CL125" s="101"/>
      <c r="CM125" s="101"/>
      <c r="CN125" s="101"/>
      <c r="CO125" s="101"/>
      <c r="CP125" s="101"/>
      <c r="CQ125" s="101"/>
      <c r="CR125" s="101"/>
      <c r="CS125" s="101"/>
      <c r="CT125" s="100"/>
      <c r="CU125" s="101"/>
      <c r="CV125" s="101"/>
      <c r="CW125" s="101"/>
      <c r="CX125" s="101"/>
      <c r="CY125" s="101"/>
      <c r="CZ125" s="101"/>
      <c r="DA125" s="101"/>
      <c r="DB125" s="101"/>
      <c r="DC125" s="101"/>
      <c r="DD125" s="101"/>
      <c r="DE125" s="101"/>
      <c r="DF125" s="101"/>
      <c r="DG125" s="101"/>
      <c r="DH125" s="101"/>
      <c r="DI125" s="101"/>
      <c r="DJ125" s="101"/>
      <c r="DK125" s="101"/>
      <c r="DL125" s="101"/>
      <c r="DM125" s="101"/>
      <c r="DN125" s="101"/>
      <c r="DO125" s="101"/>
      <c r="DP125" s="101"/>
      <c r="DR125" s="25"/>
      <c r="DS125" s="25"/>
      <c r="DT125" s="25"/>
    </row>
    <row r="126" spans="1:126" ht="19.5" customHeight="1" x14ac:dyDescent="0.25">
      <c r="C126" s="258" t="s">
        <v>366</v>
      </c>
      <c r="D126" s="259"/>
      <c r="E126" s="260"/>
      <c r="F126" s="103"/>
      <c r="G126" s="101">
        <f t="shared" ref="G126:AB126" si="115">G35+G71+G91+G105+G124</f>
        <v>35189775267</v>
      </c>
      <c r="H126" s="101">
        <f t="shared" si="115"/>
        <v>592454384</v>
      </c>
      <c r="I126" s="101">
        <f t="shared" si="115"/>
        <v>2882922911</v>
      </c>
      <c r="J126" s="101">
        <f t="shared" si="115"/>
        <v>290673084</v>
      </c>
      <c r="K126" s="101">
        <f t="shared" si="115"/>
        <v>12000000000</v>
      </c>
      <c r="L126" s="101">
        <f t="shared" si="115"/>
        <v>160000000</v>
      </c>
      <c r="M126" s="101">
        <f t="shared" si="115"/>
        <v>227821027</v>
      </c>
      <c r="N126" s="101">
        <f t="shared" si="115"/>
        <v>3328922629</v>
      </c>
      <c r="O126" s="101">
        <f t="shared" si="115"/>
        <v>486988946</v>
      </c>
      <c r="P126" s="101">
        <f t="shared" si="115"/>
        <v>461988947</v>
      </c>
      <c r="Q126" s="101">
        <f t="shared" si="115"/>
        <v>486988946</v>
      </c>
      <c r="R126" s="101">
        <f t="shared" si="115"/>
        <v>480000000</v>
      </c>
      <c r="S126" s="101">
        <f t="shared" si="115"/>
        <v>42838346</v>
      </c>
      <c r="T126" s="101">
        <f t="shared" si="115"/>
        <v>287739646</v>
      </c>
      <c r="U126" s="101">
        <f t="shared" si="115"/>
        <v>145276070</v>
      </c>
      <c r="V126" s="101">
        <f t="shared" si="115"/>
        <v>6119225925</v>
      </c>
      <c r="W126" s="101">
        <f t="shared" si="115"/>
        <v>1088378236</v>
      </c>
      <c r="X126" s="101">
        <f t="shared" si="115"/>
        <v>117081497</v>
      </c>
      <c r="Y126" s="101">
        <f t="shared" si="115"/>
        <v>1984280309</v>
      </c>
      <c r="Z126" s="101">
        <f>Z35+Z71+Z91+Z105+Z124</f>
        <v>1702623255</v>
      </c>
      <c r="AA126" s="101">
        <f t="shared" si="115"/>
        <v>262389088</v>
      </c>
      <c r="AB126" s="101">
        <f t="shared" si="115"/>
        <v>2041182021</v>
      </c>
      <c r="AC126" s="104">
        <f>+AD126/G126</f>
        <v>0.43619484951341619</v>
      </c>
      <c r="AD126" s="101">
        <f t="shared" ref="AD126:AY126" si="116">AD35+AD71+AD91+AD105+AD124</f>
        <v>15349598727</v>
      </c>
      <c r="AE126" s="101">
        <f t="shared" si="116"/>
        <v>591917790</v>
      </c>
      <c r="AF126" s="67">
        <f t="shared" si="116"/>
        <v>2729836610</v>
      </c>
      <c r="AG126" s="67">
        <f t="shared" si="116"/>
        <v>232519371</v>
      </c>
      <c r="AH126" s="67">
        <f t="shared" si="116"/>
        <v>0</v>
      </c>
      <c r="AI126" s="67">
        <f t="shared" si="116"/>
        <v>139655529</v>
      </c>
      <c r="AJ126" s="101">
        <f t="shared" si="116"/>
        <v>96596000</v>
      </c>
      <c r="AK126" s="101">
        <f t="shared" si="116"/>
        <v>2048046532</v>
      </c>
      <c r="AL126" s="101">
        <f t="shared" si="116"/>
        <v>20348750</v>
      </c>
      <c r="AM126" s="101">
        <f t="shared" si="116"/>
        <v>134027742</v>
      </c>
      <c r="AN126" s="101">
        <f t="shared" si="116"/>
        <v>157240869</v>
      </c>
      <c r="AO126" s="101">
        <f t="shared" si="116"/>
        <v>273722150</v>
      </c>
      <c r="AP126" s="101">
        <f t="shared" si="116"/>
        <v>0</v>
      </c>
      <c r="AQ126" s="101">
        <f t="shared" si="116"/>
        <v>68653410</v>
      </c>
      <c r="AR126" s="101">
        <f t="shared" si="116"/>
        <v>69449595</v>
      </c>
      <c r="AS126" s="101">
        <f t="shared" si="116"/>
        <v>2961328884</v>
      </c>
      <c r="AT126" s="101">
        <f t="shared" si="116"/>
        <v>821322040</v>
      </c>
      <c r="AU126" s="101">
        <f t="shared" si="116"/>
        <v>103543568</v>
      </c>
      <c r="AV126" s="101">
        <f t="shared" si="116"/>
        <v>1542202271</v>
      </c>
      <c r="AW126" s="101">
        <f t="shared" si="116"/>
        <v>1702589922</v>
      </c>
      <c r="AX126" s="101">
        <f t="shared" si="116"/>
        <v>229575438</v>
      </c>
      <c r="AY126" s="101">
        <f t="shared" si="116"/>
        <v>1427022256</v>
      </c>
      <c r="AZ126" s="105">
        <f>1-AC126</f>
        <v>0.56380515048658375</v>
      </c>
      <c r="BA126" s="101">
        <f t="shared" ref="BA126:BV126" si="117">BA35+BA71+BA91+BA105+BA124</f>
        <v>19840176540</v>
      </c>
      <c r="BB126" s="101">
        <f t="shared" si="117"/>
        <v>536594</v>
      </c>
      <c r="BC126" s="67">
        <f t="shared" si="117"/>
        <v>153086301</v>
      </c>
      <c r="BD126" s="67">
        <f t="shared" si="117"/>
        <v>58153713</v>
      </c>
      <c r="BE126" s="67">
        <f t="shared" si="117"/>
        <v>12000000000</v>
      </c>
      <c r="BF126" s="67">
        <f t="shared" si="117"/>
        <v>20344471</v>
      </c>
      <c r="BG126" s="101">
        <f t="shared" si="117"/>
        <v>131225027</v>
      </c>
      <c r="BH126" s="101">
        <f t="shared" si="117"/>
        <v>1280876097</v>
      </c>
      <c r="BI126" s="101">
        <f t="shared" si="117"/>
        <v>466640196</v>
      </c>
      <c r="BJ126" s="101">
        <f t="shared" si="117"/>
        <v>327961205</v>
      </c>
      <c r="BK126" s="101">
        <f t="shared" si="117"/>
        <v>329748077</v>
      </c>
      <c r="BL126" s="101">
        <f t="shared" si="117"/>
        <v>206277850</v>
      </c>
      <c r="BM126" s="101">
        <f t="shared" si="117"/>
        <v>42838346</v>
      </c>
      <c r="BN126" s="101">
        <f t="shared" si="117"/>
        <v>219086236</v>
      </c>
      <c r="BO126" s="101">
        <f t="shared" si="117"/>
        <v>75826475</v>
      </c>
      <c r="BP126" s="101">
        <f t="shared" si="117"/>
        <v>3157897041</v>
      </c>
      <c r="BQ126" s="101">
        <f t="shared" si="117"/>
        <v>267056196</v>
      </c>
      <c r="BR126" s="101">
        <f t="shared" si="117"/>
        <v>13537929</v>
      </c>
      <c r="BS126" s="101">
        <f t="shared" si="117"/>
        <v>442078038</v>
      </c>
      <c r="BT126" s="101">
        <f t="shared" si="117"/>
        <v>33333</v>
      </c>
      <c r="BU126" s="101">
        <f t="shared" si="117"/>
        <v>32813650</v>
      </c>
      <c r="BV126" s="101">
        <f t="shared" si="117"/>
        <v>614159765</v>
      </c>
      <c r="BW126" s="105">
        <f>+BX126/G126</f>
        <v>0.36987506291936673</v>
      </c>
      <c r="BX126" s="101">
        <f t="shared" ref="BX126:CS126" si="118">BX35+BX71+BX91+BX105+BX124</f>
        <v>13015820341</v>
      </c>
      <c r="BY126" s="101">
        <f t="shared" si="118"/>
        <v>589415645</v>
      </c>
      <c r="BZ126" s="101">
        <f>BZ35+BZ71+BZ91+BZ105+BZ124</f>
        <v>2443605480</v>
      </c>
      <c r="CA126" s="101">
        <f>CA35+CA71+CA91+CA105+CA124</f>
        <v>196288447</v>
      </c>
      <c r="CB126" s="101">
        <f t="shared" si="118"/>
        <v>0</v>
      </c>
      <c r="CC126" s="101">
        <f t="shared" si="118"/>
        <v>119567225</v>
      </c>
      <c r="CD126" s="101">
        <f t="shared" si="118"/>
        <v>96596000</v>
      </c>
      <c r="CE126" s="101">
        <f t="shared" si="118"/>
        <v>1293886172</v>
      </c>
      <c r="CF126" s="101">
        <f t="shared" si="118"/>
        <v>19348750</v>
      </c>
      <c r="CG126" s="101">
        <f t="shared" si="118"/>
        <v>133027742</v>
      </c>
      <c r="CH126" s="101">
        <f t="shared" si="118"/>
        <v>156240869</v>
      </c>
      <c r="CI126" s="101">
        <f t="shared" si="118"/>
        <v>252283623</v>
      </c>
      <c r="CJ126" s="101">
        <f t="shared" si="118"/>
        <v>0</v>
      </c>
      <c r="CK126" s="101">
        <f t="shared" si="118"/>
        <v>68653410</v>
      </c>
      <c r="CL126" s="101">
        <f t="shared" si="118"/>
        <v>69449595</v>
      </c>
      <c r="CM126" s="101">
        <f t="shared" si="118"/>
        <v>2289064574</v>
      </c>
      <c r="CN126" s="101">
        <f t="shared" si="118"/>
        <v>800928999</v>
      </c>
      <c r="CO126" s="101">
        <f t="shared" si="118"/>
        <v>92731193</v>
      </c>
      <c r="CP126" s="101">
        <f t="shared" si="118"/>
        <v>1375205723</v>
      </c>
      <c r="CQ126" s="101">
        <f t="shared" si="118"/>
        <v>1667313707</v>
      </c>
      <c r="CR126" s="101">
        <f t="shared" si="118"/>
        <v>124850855</v>
      </c>
      <c r="CS126" s="101">
        <f t="shared" si="118"/>
        <v>1227362332</v>
      </c>
      <c r="CT126" s="21">
        <f>1-BW126</f>
        <v>0.63012493708063322</v>
      </c>
      <c r="CU126" s="101">
        <f t="shared" ref="CU126:DP126" si="119">CU35+CU71+CU91+CU105+CU124</f>
        <v>22173954926</v>
      </c>
      <c r="CV126" s="101">
        <f t="shared" si="119"/>
        <v>3038739</v>
      </c>
      <c r="CW126" s="101">
        <f t="shared" si="119"/>
        <v>439317431</v>
      </c>
      <c r="CX126" s="101">
        <f t="shared" si="119"/>
        <v>94384637</v>
      </c>
      <c r="CY126" s="101">
        <f t="shared" si="119"/>
        <v>12000000000</v>
      </c>
      <c r="CZ126" s="101">
        <f t="shared" si="119"/>
        <v>40432775</v>
      </c>
      <c r="DA126" s="101">
        <f t="shared" si="119"/>
        <v>131225027</v>
      </c>
      <c r="DB126" s="101">
        <f t="shared" si="119"/>
        <v>2035036457</v>
      </c>
      <c r="DC126" s="101">
        <f t="shared" si="119"/>
        <v>467640196</v>
      </c>
      <c r="DD126" s="101">
        <f t="shared" si="119"/>
        <v>328961205</v>
      </c>
      <c r="DE126" s="101">
        <f t="shared" si="119"/>
        <v>330748077</v>
      </c>
      <c r="DF126" s="101">
        <f t="shared" si="119"/>
        <v>227716377</v>
      </c>
      <c r="DG126" s="101">
        <f t="shared" si="119"/>
        <v>42838346</v>
      </c>
      <c r="DH126" s="101">
        <f t="shared" si="119"/>
        <v>219086236</v>
      </c>
      <c r="DI126" s="101">
        <f t="shared" si="119"/>
        <v>75826475</v>
      </c>
      <c r="DJ126" s="101">
        <f t="shared" si="119"/>
        <v>3830161351</v>
      </c>
      <c r="DK126" s="101">
        <f t="shared" si="119"/>
        <v>287449237</v>
      </c>
      <c r="DL126" s="101">
        <f t="shared" si="119"/>
        <v>24350304</v>
      </c>
      <c r="DM126" s="101">
        <f t="shared" si="119"/>
        <v>609074586</v>
      </c>
      <c r="DN126" s="101">
        <f t="shared" si="119"/>
        <v>35309548</v>
      </c>
      <c r="DO126" s="101">
        <f t="shared" si="119"/>
        <v>137538233</v>
      </c>
      <c r="DP126" s="101">
        <f t="shared" si="119"/>
        <v>813819689</v>
      </c>
      <c r="DR126" s="25">
        <f>+G126</f>
        <v>35189775267</v>
      </c>
      <c r="DS126" s="25">
        <f>+AD126+BA126</f>
        <v>35189775267</v>
      </c>
      <c r="DT126" s="25">
        <f>+BX126+CU126</f>
        <v>35189775267</v>
      </c>
      <c r="DV126" s="33"/>
    </row>
    <row r="127" spans="1:126" ht="5.25" customHeight="1" x14ac:dyDescent="0.25">
      <c r="C127" s="106"/>
      <c r="D127" s="106"/>
      <c r="E127" s="107"/>
      <c r="F127" s="107"/>
      <c r="G127" s="108"/>
      <c r="H127" s="108"/>
      <c r="I127" s="109"/>
      <c r="J127" s="108"/>
      <c r="K127" s="108"/>
      <c r="L127" s="110"/>
      <c r="M127" s="110"/>
      <c r="N127" s="110"/>
      <c r="O127" s="110"/>
      <c r="P127" s="110"/>
      <c r="Q127" s="110"/>
      <c r="R127" s="110"/>
      <c r="S127" s="110"/>
      <c r="T127" s="110"/>
      <c r="U127" s="110"/>
      <c r="V127" s="110"/>
      <c r="W127" s="110"/>
      <c r="X127" s="110"/>
      <c r="Y127" s="110"/>
      <c r="Z127" s="110"/>
      <c r="AA127" s="110"/>
      <c r="AB127" s="110"/>
      <c r="AC127" s="111"/>
      <c r="AD127" s="112"/>
      <c r="AE127" s="112"/>
      <c r="AF127" s="112"/>
      <c r="AG127" s="112"/>
      <c r="AH127" s="112"/>
      <c r="AI127" s="112"/>
      <c r="AJ127" s="112"/>
      <c r="AK127" s="110"/>
      <c r="AL127" s="110"/>
      <c r="AM127" s="110"/>
      <c r="AN127" s="110"/>
      <c r="AO127" s="110"/>
      <c r="AP127" s="110"/>
      <c r="AQ127" s="110"/>
      <c r="AR127" s="110"/>
      <c r="AS127" s="110"/>
      <c r="AT127" s="110"/>
      <c r="AU127" s="110"/>
      <c r="AV127" s="110"/>
      <c r="AW127" s="110"/>
      <c r="AX127" s="110"/>
      <c r="AY127" s="110"/>
      <c r="AZ127" s="111"/>
      <c r="BA127" s="112"/>
      <c r="BB127" s="112"/>
      <c r="BC127" s="112"/>
      <c r="BD127" s="112"/>
      <c r="BE127" s="112"/>
      <c r="BF127" s="112"/>
      <c r="BG127" s="113"/>
      <c r="BH127" s="113"/>
      <c r="BI127" s="113"/>
      <c r="BJ127" s="113"/>
      <c r="BK127" s="113"/>
      <c r="BL127" s="113"/>
      <c r="BM127" s="113"/>
      <c r="BN127" s="113"/>
      <c r="BO127" s="113"/>
      <c r="BP127" s="113"/>
      <c r="BQ127" s="113"/>
      <c r="BR127" s="113"/>
      <c r="BS127" s="113"/>
      <c r="BT127" s="113"/>
      <c r="BU127" s="113"/>
      <c r="BV127" s="113"/>
      <c r="BW127" s="111"/>
      <c r="BX127" s="114"/>
      <c r="BY127" s="115"/>
      <c r="BZ127" s="115"/>
      <c r="CA127" s="115"/>
      <c r="CB127" s="115"/>
      <c r="CC127" s="115"/>
      <c r="CD127" s="110"/>
      <c r="CE127" s="110"/>
      <c r="CF127" s="110"/>
      <c r="CG127" s="110"/>
      <c r="CH127" s="110"/>
      <c r="CI127" s="110"/>
      <c r="CJ127" s="110"/>
      <c r="CK127" s="110"/>
      <c r="CL127" s="110"/>
      <c r="CM127" s="110"/>
      <c r="CN127" s="110"/>
      <c r="CO127" s="110"/>
      <c r="CP127" s="110"/>
      <c r="CQ127" s="110"/>
      <c r="CR127" s="110"/>
      <c r="CS127" s="110"/>
      <c r="CT127" s="21"/>
      <c r="CU127" s="116"/>
      <c r="CV127" s="112"/>
      <c r="CW127" s="112"/>
      <c r="CX127" s="112"/>
      <c r="CY127" s="112"/>
      <c r="CZ127" s="112"/>
      <c r="DA127" s="113"/>
      <c r="DB127" s="113"/>
      <c r="DC127" s="113"/>
      <c r="DD127" s="113"/>
      <c r="DE127" s="113"/>
      <c r="DF127" s="113"/>
      <c r="DG127" s="113"/>
      <c r="DH127" s="113"/>
      <c r="DI127" s="113"/>
      <c r="DJ127" s="113"/>
      <c r="DK127" s="113"/>
      <c r="DL127" s="113"/>
      <c r="DM127" s="113"/>
      <c r="DN127" s="113"/>
      <c r="DO127" s="113"/>
      <c r="DP127" s="113"/>
      <c r="DR127" s="25"/>
      <c r="DS127" s="25"/>
      <c r="DT127" s="25"/>
    </row>
    <row r="128" spans="1:126" ht="16.5" customHeight="1" x14ac:dyDescent="0.25">
      <c r="C128" s="117"/>
      <c r="D128" s="118" t="s">
        <v>367</v>
      </c>
      <c r="E128" s="111">
        <v>111</v>
      </c>
      <c r="F128" s="119"/>
      <c r="G128" s="120">
        <f>SUMIF($E$4:$E$123,"111",$G$4:$G$123)</f>
        <v>14867943269</v>
      </c>
      <c r="H128" s="121">
        <f>SUMIF($E$4:$E$124,"111",$H$4:$H$124)</f>
        <v>181434097</v>
      </c>
      <c r="I128" s="121">
        <f>SUMIF($E$4:$E$124,"111",$I$4:$I$124)</f>
        <v>125000000</v>
      </c>
      <c r="J128" s="121">
        <f>SUMIF($E$4:$E$124,"111",$J$4:$J$124)</f>
        <v>83934392</v>
      </c>
      <c r="K128" s="120">
        <f>SUMIF($E$4:$E$123,"111",$K$4:$K$123)</f>
        <v>12000000000</v>
      </c>
      <c r="L128" s="119">
        <f>SUMIF($E$4:$E$124,"111",$L$4:$L$124)</f>
        <v>0</v>
      </c>
      <c r="M128" s="119">
        <f>SUMIF($E$4:$E$123,"111",$M$4:$M$123)</f>
        <v>0</v>
      </c>
      <c r="N128" s="119">
        <f>SUMIF($E$4:$E$123,"111",$N$4:$N$123)</f>
        <v>1519897747</v>
      </c>
      <c r="O128" s="119">
        <f>SUMIF($E$4:$E$123,"111",$O$4:$O$123)</f>
        <v>310005769</v>
      </c>
      <c r="P128" s="119">
        <f>SUMIF($E$4:$E$123,"111",$P$4:$P$123)</f>
        <v>176397857</v>
      </c>
      <c r="Q128" s="119">
        <f>SUMIF($E$4:$E$123,"111",$Q$4:$Q$123)</f>
        <v>184068915</v>
      </c>
      <c r="R128" s="119">
        <f>SUMIF($E$4:$E$123,"111",$R$4:$R$123)</f>
        <v>0</v>
      </c>
      <c r="S128" s="119">
        <f>SUMIF($E$4:$E$123,"111",$S$4:$S$123)</f>
        <v>40897490</v>
      </c>
      <c r="T128" s="119">
        <f>SUMIF($E$4:$E$123,"111",$T$4:$T$123)</f>
        <v>100000000</v>
      </c>
      <c r="U128" s="119">
        <f>SUMIF($E$4:$E$123,"111",$U$4:$U$123)</f>
        <v>0</v>
      </c>
      <c r="V128" s="119">
        <f>SUMIF($E$4:$E$123,"111",$V$4:$V$123)</f>
        <v>0</v>
      </c>
      <c r="W128" s="119">
        <f>SUMIF($E$4:$E$123,"111",$W$4:$W$123)</f>
        <v>0</v>
      </c>
      <c r="X128" s="119">
        <f>SUMIF($E$4:$E$123,"111",$X$4:$X$123)</f>
        <v>26750747</v>
      </c>
      <c r="Y128" s="119">
        <f>SUMIF($E$4:$E$123,"111",$Y$4:$Y$123)</f>
        <v>0</v>
      </c>
      <c r="Z128" s="119">
        <f>SUMIF($E$4:$E$123,"111",$Z$4:$Z$123)</f>
        <v>0</v>
      </c>
      <c r="AA128" s="119"/>
      <c r="AB128" s="119">
        <f>SUMIF($E$4:$E$123,"111",$AB$4:$AB$123)</f>
        <v>119556255</v>
      </c>
      <c r="AC128" s="122">
        <f t="shared" ref="AC128:AC136" si="120">+AD128/G128</f>
        <v>9.1579399340254511E-2</v>
      </c>
      <c r="AD128" s="120">
        <f>SUMIF($E$4:$E$123,"111",$AD$4:$AD$123)</f>
        <v>1361597314</v>
      </c>
      <c r="AE128" s="120">
        <f>SUMIF($E$4:$E$123,"111",$AE$4:$AE$123)</f>
        <v>181434097</v>
      </c>
      <c r="AF128" s="120">
        <f>SUMIF($E$4:$E$123,"111",$AF$4:$AF$123)</f>
        <v>125000000</v>
      </c>
      <c r="AG128" s="120">
        <f>SUMIF($E$4:$E$123,"111",$AG$4:$AG$123)</f>
        <v>83934392</v>
      </c>
      <c r="AH128" s="120">
        <f>SUMIF($E$4:$E$123,"111",$AH$4:$AH$123)</f>
        <v>0</v>
      </c>
      <c r="AI128" s="120">
        <f>SUMIF($E$4:$E$123,"111",$AI$4:$AI$123)</f>
        <v>0</v>
      </c>
      <c r="AJ128" s="120">
        <f>SUMIF($E$4:$E$123,"111",$AJ$4:$AJ$123)</f>
        <v>0</v>
      </c>
      <c r="AK128" s="120">
        <f>SUMIF($E$4:$E$123,"111",$AK$4:$AK$123)</f>
        <v>785008000</v>
      </c>
      <c r="AL128" s="120">
        <f>SUMIF($E$4:$E$123,"111",$AL$4:$AL$123)</f>
        <v>17735950</v>
      </c>
      <c r="AM128" s="120">
        <f>SUMIF($E$4:$E$123,"111",$AM$4:$AM$123)</f>
        <v>38161671</v>
      </c>
      <c r="AN128" s="120">
        <f>SUMIF($E$4:$E$123,"111",$AN$4:$AN$123)</f>
        <v>9169750</v>
      </c>
      <c r="AO128" s="120">
        <f>SUMIF($E$4:$E$123,"111",$AO$4:$AO$123)</f>
        <v>0</v>
      </c>
      <c r="AP128" s="120">
        <f>SUMIF($E$4:$E$123,"111",$AP$4:$AP$123)</f>
        <v>0</v>
      </c>
      <c r="AQ128" s="120">
        <f>SUMIF($E$4:$E$123,"111",$AQ$4:$AQ$123)</f>
        <v>0</v>
      </c>
      <c r="AR128" s="120">
        <f>SUMIF($E$4:$E$123,"111",$AR$4:$AR$123)</f>
        <v>0</v>
      </c>
      <c r="AS128" s="120">
        <f>SUMIF($E$4:$E$123,"111",$AS$4:$AS$123)</f>
        <v>0</v>
      </c>
      <c r="AT128" s="120">
        <f>SUMIF($E$4:$E$123,"111",$AT$4:$AT$123)</f>
        <v>0</v>
      </c>
      <c r="AU128" s="120">
        <f>SUMIF($E$4:$E$123,"111",$AU$4:$AU$123)</f>
        <v>26503215</v>
      </c>
      <c r="AV128" s="120">
        <f>SUMIF($E$4:$E$123,"111",$AV$4:$AV$123)</f>
        <v>0</v>
      </c>
      <c r="AW128" s="120">
        <f>SUMIF($E$4:$E$123,"111",$AW$4:$AW$123)</f>
        <v>0</v>
      </c>
      <c r="AX128" s="120">
        <f>SUMIF($E$4:$E$123,"111",$AX$4:$AX$123)</f>
        <v>0</v>
      </c>
      <c r="AY128" s="120">
        <f>SUMIF($E$4:$E$123,"111",$AY$4:$AY$123)</f>
        <v>94650239</v>
      </c>
      <c r="AZ128" s="105">
        <f t="shared" ref="AZ128:AZ136" si="121">1-AC128</f>
        <v>0.9084206006597455</v>
      </c>
      <c r="BA128" s="24">
        <f t="shared" ref="BA128:BA135" si="122">SUM(BB128:BV128)</f>
        <v>13506345955</v>
      </c>
      <c r="BB128" s="123">
        <f>SUMIF($E$4:$E$123,"111",$BB$4:$BB$123)</f>
        <v>0</v>
      </c>
      <c r="BC128" s="123">
        <f>SUMIF($E$4:$E$123,"111",$BC$4:$BC$123)</f>
        <v>0</v>
      </c>
      <c r="BD128" s="123">
        <f>SUMIF($E$4:$E$123,"111",$BD$4:$BD$123)</f>
        <v>0</v>
      </c>
      <c r="BE128" s="123">
        <f>SUMIF($E$4:$E$123,"111",$BE$4:$BE$123)</f>
        <v>12000000000</v>
      </c>
      <c r="BF128" s="123">
        <f>SUMIF($E$4:$E$123,"111",$BF$4:$BF$123)</f>
        <v>0</v>
      </c>
      <c r="BG128" s="123">
        <f>SUMIF($E$4:$E$123,"111",$BG$4:$BG$123)</f>
        <v>0</v>
      </c>
      <c r="BH128" s="123">
        <f>SUMIF($E$4:$E$123,"111",$BH$4:$BH$123)</f>
        <v>734889747</v>
      </c>
      <c r="BI128" s="123">
        <f>SUMIF($E$4:$E$123,"111",$BI$4:$BI$123)</f>
        <v>292269819</v>
      </c>
      <c r="BJ128" s="123">
        <f>SUMIF($E$4:$E$123,"111",$BJ$4:$BJ$123)</f>
        <v>138236186</v>
      </c>
      <c r="BK128" s="123">
        <f>SUMIF($E$4:$E$123,"111",$BK$4:$BK$123)</f>
        <v>174899165</v>
      </c>
      <c r="BL128" s="123">
        <f>SUMIF($E$4:$E$123,"111",$BL$4:$BL$123)</f>
        <v>0</v>
      </c>
      <c r="BM128" s="123">
        <f>SUMIF($E$4:$E$123,"111",$BM$4:$BM$123)</f>
        <v>40897490</v>
      </c>
      <c r="BN128" s="123">
        <f>SUMIF($E$4:$E$123,"111",$BN$4:$BN$123)</f>
        <v>100000000</v>
      </c>
      <c r="BO128" s="123">
        <f>SUMIF($E$4:$E$123,"111",$BO$4:$BO$123)</f>
        <v>0</v>
      </c>
      <c r="BP128" s="123">
        <f>SUMIF($E$4:$E$123,"111",$BP$4:$BP$123)</f>
        <v>0</v>
      </c>
      <c r="BQ128" s="123">
        <f>SUMIF($E$4:$E$123,"111",$BQ$4:$BQ$123)</f>
        <v>0</v>
      </c>
      <c r="BR128" s="123">
        <f>SUMIF($E$4:$E$123,"111",$BR$4:$BR$123)</f>
        <v>247532</v>
      </c>
      <c r="BS128" s="123">
        <f>SUMIF($E$4:$E$123,"111",$BS$4:$BS$123)</f>
        <v>0</v>
      </c>
      <c r="BT128" s="123">
        <f>SUMIF($E$4:$E$123,"111",$BT$4:$BT$123)</f>
        <v>0</v>
      </c>
      <c r="BU128" s="123">
        <f>SUMIF($E$4:$E$123,"111",$BU$4:$BU$123)</f>
        <v>0</v>
      </c>
      <c r="BV128" s="124">
        <f>SUMIF($E$4:$E$123,"111",$BV$4:$BV$123)</f>
        <v>24906016</v>
      </c>
      <c r="BW128" s="125">
        <f t="shared" ref="BW128:BW136" si="123">+BX128/G128</f>
        <v>8.8982539821661738E-2</v>
      </c>
      <c r="BX128" s="30">
        <f t="shared" ref="BX128:BX135" si="124">SUM(BY128:CS128)</f>
        <v>1322987354</v>
      </c>
      <c r="BY128" s="120">
        <f>SUMIF($E$4:$E$123,"111",$BY$4:$BY$123)</f>
        <v>181434097</v>
      </c>
      <c r="BZ128" s="120">
        <f>SUMIF($E$4:$E$123,"111",$BZ$4:$BZ$123)</f>
        <v>125000000</v>
      </c>
      <c r="CA128" s="120">
        <f>SUMIF($E$4:$E$123,"111",$CA$4:$CA$123)</f>
        <v>83934392</v>
      </c>
      <c r="CB128" s="120">
        <f>SUMIF($E$4:$E$123,"111",$CB$4:$CB$123)</f>
        <v>0</v>
      </c>
      <c r="CC128" s="120">
        <f>SUMIF($E$4:$E$123,"111",$CC$4:$CC$123)</f>
        <v>0</v>
      </c>
      <c r="CD128" s="120">
        <f>SUMIF($E$4:$E$123,"111",$CD$4:$CD$123)</f>
        <v>0</v>
      </c>
      <c r="CE128" s="120">
        <f>SUMIF($E$4:$E$123,"111",$CE$4:$CE$123)</f>
        <v>773099295</v>
      </c>
      <c r="CF128" s="120">
        <f>SUMIF($E$4:$E$123,"111",$CF$4:$CF$123)</f>
        <v>17735950</v>
      </c>
      <c r="CG128" s="120">
        <f>SUMIF($E$4:$E$123,"111",$CG$4:$CG$123)</f>
        <v>38161671</v>
      </c>
      <c r="CH128" s="120">
        <f>SUMIF($E$4:$E$123,"111",$CH$4:$CH$123)</f>
        <v>9169750</v>
      </c>
      <c r="CI128" s="120">
        <f>SUMIF($E$4:$E$123,"111",$CI$4:$CI$123)</f>
        <v>0</v>
      </c>
      <c r="CJ128" s="120">
        <f>SUMIF($E$4:$E$123,"111",$CJ$4:$CJ$123)</f>
        <v>0</v>
      </c>
      <c r="CK128" s="120">
        <f>SUMIF($E$4:$E$123,"111",$CK$4:$CK$123)</f>
        <v>0</v>
      </c>
      <c r="CL128" s="120">
        <f>SUMIF($E$4:$E$123,"111",$CL$4:$CL$123)</f>
        <v>0</v>
      </c>
      <c r="CM128" s="120">
        <f>SUMIF($E$4:$E$123,"111",$CM$4:$CM$123)</f>
        <v>0</v>
      </c>
      <c r="CN128" s="120">
        <f>SUMIF($E$4:$E$123,"111",$CN$4:$CN$123)</f>
        <v>0</v>
      </c>
      <c r="CO128" s="120">
        <f>SUMIF($E$4:$E$123,"111",$CO$4:$CO$123)</f>
        <v>22411960</v>
      </c>
      <c r="CP128" s="120">
        <f>SUMIF($E$4:$E$123,"111",$CP$4:$CP$123)</f>
        <v>0</v>
      </c>
      <c r="CQ128" s="120">
        <f>SUMIF($E$4:$E$123,"111",$CQ$4:$CQ$123)</f>
        <v>0</v>
      </c>
      <c r="CR128" s="120">
        <f>SUMIF($E$4:$E$123,"111",$CR$4:$CR$123)</f>
        <v>0</v>
      </c>
      <c r="CS128" s="126">
        <f>SUMIF($E$4:$E$123,"111",$CS$4:$CS$123)</f>
        <v>72040239</v>
      </c>
      <c r="CT128" s="21">
        <f t="shared" ref="CT128:CT136" si="125">1-BW128</f>
        <v>0.91101746017833829</v>
      </c>
      <c r="CU128" s="24">
        <f t="shared" ref="CU128:CU135" si="126">SUM(CV128:DP128)</f>
        <v>13544955915</v>
      </c>
      <c r="CV128" s="123">
        <f>SUMIF($E$4:$E$123,"111",$CV$4:$CV$123)</f>
        <v>0</v>
      </c>
      <c r="CW128" s="123">
        <f>SUMIF($E$4:$E$123,"111",$CW$4:$CW$123)</f>
        <v>0</v>
      </c>
      <c r="CX128" s="123">
        <f>SUMIF($E$4:$E$123,"111",$CX$4:$CX$123)</f>
        <v>0</v>
      </c>
      <c r="CY128" s="123">
        <f>SUMIF($E$4:$E$123,"111",$CY$4:$CY$123)</f>
        <v>12000000000</v>
      </c>
      <c r="CZ128" s="123">
        <f>SUMIF($E$4:$E$123,"111",$CZ$4:$CZ$123)</f>
        <v>0</v>
      </c>
      <c r="DA128" s="123">
        <f>SUMIF($E$4:$E$123,"111",$DA$4:$DA$123)</f>
        <v>0</v>
      </c>
      <c r="DB128" s="123">
        <f>SUMIF($E$4:$E$123,"111",$DB$4:$DB$123)</f>
        <v>746798452</v>
      </c>
      <c r="DC128" s="123">
        <f>SUMIF($E$4:$E$123,"111",$DC$4:$DC$123)</f>
        <v>292269819</v>
      </c>
      <c r="DD128" s="123">
        <f>SUMIF($E$4:$E$123,"111",$DD$4:$DD$123)</f>
        <v>138236186</v>
      </c>
      <c r="DE128" s="123">
        <f>SUMIF($E$4:$E$123,"111",$DE$4:$DE$123)</f>
        <v>174899165</v>
      </c>
      <c r="DF128" s="127">
        <f>SUMIF($E$4:$E$123,"111",$DF$4:$DF$123)</f>
        <v>0</v>
      </c>
      <c r="DG128" s="127">
        <f>SUMIF($E$4:$E$123,"111",$DG$4:$DG$123)</f>
        <v>40897490</v>
      </c>
      <c r="DH128" s="127">
        <f>SUMIF($E$4:$E$123,"111",$DH$4:$DH$123)</f>
        <v>100000000</v>
      </c>
      <c r="DI128" s="127">
        <f>SUMIF($E$4:$E$123,"111",$DI$4:$DI$123)</f>
        <v>0</v>
      </c>
      <c r="DJ128" s="127">
        <f>SUMIF($E$4:$E$123,"111",$DJ$4:$DJ$123)</f>
        <v>0</v>
      </c>
      <c r="DK128" s="127">
        <f>SUMIF($E$4:$E$123,"111",$DK$4:$DK$123)</f>
        <v>0</v>
      </c>
      <c r="DL128" s="127">
        <f>SUMIF($E$4:$E$123,"111",$DL$4:$DL$123)</f>
        <v>4338787</v>
      </c>
      <c r="DM128" s="127">
        <f>SUMIF($E$4:$E$123,"111",$DM$4:$DM$123)</f>
        <v>0</v>
      </c>
      <c r="DN128" s="127">
        <f>SUMIF($E$4:$E$123,"111",$DN$4:$DN$123)</f>
        <v>0</v>
      </c>
      <c r="DO128" s="127">
        <f>SUMIF($E$4:$E$123,"111",$DO$4:$DO$123)</f>
        <v>0</v>
      </c>
      <c r="DP128" s="127">
        <f>SUMIF($E$4:$E$123,"111",$DP$4:$DP$123)</f>
        <v>47516016</v>
      </c>
      <c r="DR128" s="25">
        <f t="shared" ref="DR128:DR136" si="127">+G128</f>
        <v>14867943269</v>
      </c>
      <c r="DS128" s="25">
        <f t="shared" ref="DS128:DS136" si="128">+AD128+BA128</f>
        <v>14867943269</v>
      </c>
      <c r="DT128" s="25">
        <f t="shared" ref="DT128:DT135" si="129">+BX128+CU128</f>
        <v>14867943269</v>
      </c>
      <c r="DV128" s="33"/>
    </row>
    <row r="129" spans="3:126" ht="18" customHeight="1" x14ac:dyDescent="0.25">
      <c r="C129" s="128"/>
      <c r="D129" s="118" t="s">
        <v>368</v>
      </c>
      <c r="E129" s="111">
        <v>211</v>
      </c>
      <c r="F129" s="119"/>
      <c r="G129" s="120">
        <f>SUMIF($E$4:$E$123,"211",$G$4:$G$123)</f>
        <v>2967091475</v>
      </c>
      <c r="H129" s="121">
        <f>SUMIF($E$4:$E$124,"211",$H$4:$H$124)</f>
        <v>0</v>
      </c>
      <c r="I129" s="121">
        <f>SUMIF($E$4:$E$124,"211",$I$4:$I$124)</f>
        <v>350000000</v>
      </c>
      <c r="J129" s="121">
        <f>SUMIF($E$4:$E$124,"211",$J$4:$J$124)</f>
        <v>20115972</v>
      </c>
      <c r="K129" s="120">
        <f>SUMIF($E$4:$E$123,"211",$K$4:$K$123)</f>
        <v>0</v>
      </c>
      <c r="L129" s="119">
        <f>SUMIF($E$4:$E$123,"211",$L$4:$L$123)</f>
        <v>0</v>
      </c>
      <c r="M129" s="119">
        <f>SUMIF($E$4:$E$123,"211",$M$4:$M$123)</f>
        <v>227821027</v>
      </c>
      <c r="N129" s="119">
        <f>SUMIF($E$4:$E$123,"211",$N$4:$N$123)</f>
        <v>460614970</v>
      </c>
      <c r="O129" s="119">
        <f>SUMIF($E$4:$E$123,"211",$O$4:$O$123)</f>
        <v>157983177</v>
      </c>
      <c r="P129" s="119">
        <f>SUMIF($E$4:$E$123,"211",$P$4:$P$123)</f>
        <v>284591090</v>
      </c>
      <c r="Q129" s="119">
        <f>SUMIF($E$4:$E$123,"211",$Q$4:$Q$123)</f>
        <v>276920031</v>
      </c>
      <c r="R129" s="119">
        <f>SUMIF($E$4:$E$123,"211",$R$4:$R$123)</f>
        <v>0</v>
      </c>
      <c r="S129" s="119">
        <f>SUMIF($E$4:$E$123,"211",$S$4:$S$123)</f>
        <v>1940856</v>
      </c>
      <c r="T129" s="119">
        <f>SUMIF($E$4:$E$123,"211",$T$4:$T$123)</f>
        <v>132739646</v>
      </c>
      <c r="U129" s="119">
        <f>SUMIF($E$4:$E$123,"211",$U$4:$U$123)</f>
        <v>145276070</v>
      </c>
      <c r="V129" s="119">
        <f>SUMIF($E$4:$E$123,"211",$V$4:$V$123)</f>
        <v>0</v>
      </c>
      <c r="W129" s="119">
        <f>SUMIF($E$4:$E$123,"211",$W$4:$W$123)</f>
        <v>0</v>
      </c>
      <c r="X129" s="119">
        <f>SUMIF($E$4:$E$123,"211",$X$4:$X$123)</f>
        <v>24330750</v>
      </c>
      <c r="Y129" s="119">
        <f>SUMIF($E$4:$E$123,"211",$Y$4:$Y$123)</f>
        <v>418776087</v>
      </c>
      <c r="Z129" s="119">
        <f>SUMIF($E$4:$E$123,"211",$Z$4:$Z$123)</f>
        <v>0</v>
      </c>
      <c r="AA129" s="119"/>
      <c r="AB129" s="119">
        <f>SUMIF($E$4:$E$123,"211",$AB$4:$AB$123)</f>
        <v>465981799</v>
      </c>
      <c r="AC129" s="122">
        <f t="shared" si="120"/>
        <v>0.55554186006348183</v>
      </c>
      <c r="AD129" s="120">
        <f>SUMIF($E$4:$E$123,"211",$AD$4:$AD$123)</f>
        <v>1648343517</v>
      </c>
      <c r="AE129" s="120">
        <f>SUMIF($E$4:$E$123,"211",$AE$4:$AE$123)</f>
        <v>0</v>
      </c>
      <c r="AF129" s="120">
        <f>SUMIF($E$4:$E$123,"211",$AF$4:$AF$123)</f>
        <v>350000000</v>
      </c>
      <c r="AG129" s="120">
        <f>SUMIF($E$4:$E$123,"211",$AG$4:$AG$123)</f>
        <v>1118899</v>
      </c>
      <c r="AH129" s="120">
        <f>SUMIF($E$4:$E$123,"211",$AH$4:$AH$123)</f>
        <v>0</v>
      </c>
      <c r="AI129" s="120">
        <f>SUMIF($E$4:$E$123,"211",$AI$4:$AI$123)</f>
        <v>0</v>
      </c>
      <c r="AJ129" s="120">
        <f>SUMIF($E$4:$E$123,"211",$AJ$4:$AJ$123)</f>
        <v>96596000</v>
      </c>
      <c r="AK129" s="120">
        <f>SUMIF($E$4:$E$123,"211",$AK$4:$AK$123)</f>
        <v>178239000</v>
      </c>
      <c r="AL129" s="120">
        <f>SUMIF($E$4:$E$123,"211",$AL$4:$AL$123)</f>
        <v>0</v>
      </c>
      <c r="AM129" s="120">
        <f>SUMIF($E$4:$E$123,"211",$AM$4:$AM$123)</f>
        <v>94866071</v>
      </c>
      <c r="AN129" s="120">
        <f>SUMIF($E$4:$E$123,"211",$AN$4:$AN$123)</f>
        <v>145458319</v>
      </c>
      <c r="AO129" s="120">
        <f>SUMIF($E$4:$E$123,"211",$AO$4:$AO$123)</f>
        <v>0</v>
      </c>
      <c r="AP129" s="120">
        <f>SUMIF($E$4:$E$123,"211",$AP$4:$AP$123)</f>
        <v>0</v>
      </c>
      <c r="AQ129" s="120">
        <f>SUMIF($E$4:$E$123,"211",$AQ$4:$AQ$123)</f>
        <v>64340610</v>
      </c>
      <c r="AR129" s="120">
        <f>SUMIF($E$4:$E$123,"211",$AR$4:$AR$123)</f>
        <v>69449595</v>
      </c>
      <c r="AS129" s="120">
        <f>SUMIF($E$4:$E$123,"211",$AS$4:$AS$123)</f>
        <v>0</v>
      </c>
      <c r="AT129" s="120">
        <f>SUMIF($E$4:$E$123,"211",$AT$4:$AT$123)</f>
        <v>0</v>
      </c>
      <c r="AU129" s="120">
        <f>SUMIF($E$4:$E$123,"211",$AU$4:$AU$123)</f>
        <v>16721120</v>
      </c>
      <c r="AV129" s="120">
        <f>SUMIF($E$4:$E$123,"211",$AV$4:$AV$123)</f>
        <v>348692887</v>
      </c>
      <c r="AW129" s="120">
        <f>SUMIF($E$4:$E$123,"211",$AW$4:$AW$123)</f>
        <v>0</v>
      </c>
      <c r="AX129" s="120">
        <f>SUMIF($E$4:$E$123,"211",$AX$4:$AX$123)</f>
        <v>0</v>
      </c>
      <c r="AY129" s="120">
        <f>SUMIF($E$4:$E$123,"211",$AY$4:$AY$123)</f>
        <v>282861016</v>
      </c>
      <c r="AZ129" s="105">
        <f t="shared" si="121"/>
        <v>0.44445813993651817</v>
      </c>
      <c r="BA129" s="24">
        <f t="shared" si="122"/>
        <v>1318747958</v>
      </c>
      <c r="BB129" s="123">
        <f>SUMIF($E$4:$E$123,"211",$BB$4:$BB$123)</f>
        <v>0</v>
      </c>
      <c r="BC129" s="123">
        <f>SUMIF($E$4:$E$123,"211",$BC$4:$BC$123)</f>
        <v>0</v>
      </c>
      <c r="BD129" s="123">
        <f>SUMIF($E$4:$E$123,"211",$BD$4:$BD$123)</f>
        <v>18997073</v>
      </c>
      <c r="BE129" s="123">
        <f>SUMIF($E$4:$E$123,"211",$BE$4:$BE$123)</f>
        <v>0</v>
      </c>
      <c r="BF129" s="123">
        <f>SUMIF($E$4:$E$123,"211",$BF$4:$BF$123)</f>
        <v>0</v>
      </c>
      <c r="BG129" s="123">
        <f>SUMIF($E$4:$E$123,"211",$BG$4:$BG$123)</f>
        <v>131225027</v>
      </c>
      <c r="BH129" s="123">
        <f>SUMIF($E$4:$E$123,"211",$BH$4:$BH$123)</f>
        <v>282375970</v>
      </c>
      <c r="BI129" s="123">
        <f>SUMIF($E$4:$E$123,"211",$BI$4:$BI$123)</f>
        <v>157983177</v>
      </c>
      <c r="BJ129" s="123">
        <f>SUMIF($E$4:$E$123,"211",$BJ$4:$BJ$123)</f>
        <v>189725019</v>
      </c>
      <c r="BK129" s="123">
        <f>SUMIF($E$4:$E$123,"211",$BK$4:$BK$123)</f>
        <v>131461712</v>
      </c>
      <c r="BL129" s="123">
        <f>SUMIF($E$4:$E$123,"211",$BL$4:$BL$123)</f>
        <v>0</v>
      </c>
      <c r="BM129" s="123">
        <f>SUMIF($E$4:$E$123,"211",$BM$4:$BM$123)</f>
        <v>1940856</v>
      </c>
      <c r="BN129" s="123">
        <f>SUMIF($E$4:$E$123,"211",$BN$4:$BN$123)</f>
        <v>68399036</v>
      </c>
      <c r="BO129" s="123">
        <f>SUMIF($E$4:$E$123,"211",$BO$4:$BO$123)</f>
        <v>75826475</v>
      </c>
      <c r="BP129" s="123">
        <f>SUMIF($E$4:$E$123,"211",$BP$4:$BP$123)</f>
        <v>0</v>
      </c>
      <c r="BQ129" s="123">
        <f>SUMIF($E$4:$E$123,"211",$BQ$4:$BQ$123)</f>
        <v>0</v>
      </c>
      <c r="BR129" s="123">
        <f>SUMIF($E$4:$E$123,"211",$BR$4:$BR$123)</f>
        <v>7609630</v>
      </c>
      <c r="BS129" s="123">
        <f>SUMIF($E$4:$E$123,"211",$BS$4:$BS$123)</f>
        <v>70083200</v>
      </c>
      <c r="BT129" s="123">
        <f>SUMIF($E$4:$E$123,"211",$BT$4:$BT$123)</f>
        <v>0</v>
      </c>
      <c r="BU129" s="123">
        <f>SUMIF($E$4:$E$123,"211",$BU$4:$BU$123)</f>
        <v>0</v>
      </c>
      <c r="BV129" s="124">
        <f>SUMIF($E$4:$E$123,"211",$BV$4:$BV$123)</f>
        <v>183120783</v>
      </c>
      <c r="BW129" s="125">
        <f t="shared" si="123"/>
        <v>0.52330893269814005</v>
      </c>
      <c r="BX129" s="30">
        <f t="shared" si="124"/>
        <v>1552705473</v>
      </c>
      <c r="BY129" s="120">
        <f>SUMIF($E$4:$E$123,"211",$BY$4:$BY$123)</f>
        <v>0</v>
      </c>
      <c r="BZ129" s="120">
        <f>SUMIF($E$4:$E$123,"211",$BZ$4:$BZ$123)</f>
        <v>349978087</v>
      </c>
      <c r="CA129" s="120">
        <f>SUMIF($E$4:$E$123,"211",$CA$4:$CA$123)</f>
        <v>1118899</v>
      </c>
      <c r="CB129" s="120">
        <f>SUMIF($E$4:$E$123,"211",$CB$4:$CB$123)</f>
        <v>0</v>
      </c>
      <c r="CC129" s="120">
        <f>SUMIF($E$4:$E$123,"211",$CC$4:$CC$123)</f>
        <v>0</v>
      </c>
      <c r="CD129" s="120">
        <f>SUMIF($E$4:$E$123,"211",$CD$4:$CD$123)</f>
        <v>96596000</v>
      </c>
      <c r="CE129" s="120">
        <f>SUMIF($E$4:$E$123,"211",$CE$4:$CE$123)</f>
        <v>177830397</v>
      </c>
      <c r="CF129" s="120">
        <f>SUMIF($E$4:$E$123,"211",$CF$4:$CF$123)</f>
        <v>0</v>
      </c>
      <c r="CG129" s="120">
        <f>SUMIF($E$4:$E$123,"211",$CG$4:$CG$123)</f>
        <v>94866071</v>
      </c>
      <c r="CH129" s="120">
        <f>SUMIF($E$4:$E$123,"211",$CH$4:$CH$123)</f>
        <v>145458319</v>
      </c>
      <c r="CI129" s="120">
        <f>SUMIF($E$4:$E$123,"211",$CI$4:$CI$123)</f>
        <v>0</v>
      </c>
      <c r="CJ129" s="120">
        <f>SUMIF($E$4:$E$123,"211",$CJ$4:$CJ$123)</f>
        <v>0</v>
      </c>
      <c r="CK129" s="120">
        <f>SUMIF($E$4:$E$123,"211",$CK$4:$CK$123)</f>
        <v>64340610</v>
      </c>
      <c r="CL129" s="120">
        <f>SUMIF($E$4:$E$123,"211",$CL$4:$CL$123)</f>
        <v>69449595</v>
      </c>
      <c r="CM129" s="120">
        <f>SUMIF($E$4:$E$123,"211",$CM$4:$CM$123)</f>
        <v>0</v>
      </c>
      <c r="CN129" s="120">
        <f>SUMIF($E$4:$E$123,"211",$CN$4:$CN$123)</f>
        <v>0</v>
      </c>
      <c r="CO129" s="120">
        <f>SUMIF($E$4:$E$123,"211",$CO$4:$CO$123)</f>
        <v>10000000</v>
      </c>
      <c r="CP129" s="120">
        <f>SUMIF($E$4:$E$123,"211",$CP$4:$CP$123)</f>
        <v>347507459</v>
      </c>
      <c r="CQ129" s="120">
        <f>SUMIF($E$4:$E$123,"211",$CQ$4:$CQ$123)</f>
        <v>0</v>
      </c>
      <c r="CR129" s="120">
        <f>SUMIF($E$4:$E$123,"211",$CR$4:$CR$123)</f>
        <v>0</v>
      </c>
      <c r="CS129" s="126">
        <f>SUMIF($E$4:$E$123,"211",$CS$4:$CS$123)</f>
        <v>195560036</v>
      </c>
      <c r="CT129" s="21">
        <f t="shared" si="125"/>
        <v>0.47669106730185995</v>
      </c>
      <c r="CU129" s="24">
        <f t="shared" ca="1" si="126"/>
        <v>1414386002</v>
      </c>
      <c r="CV129" s="123">
        <f ca="1">SUMIF($E$4:$E$124,"211",$CV$4:$CV$123)</f>
        <v>0</v>
      </c>
      <c r="CW129" s="123">
        <f>SUMIF($E$4:$E$123,"211",$CW$4:$CW$123)</f>
        <v>21913</v>
      </c>
      <c r="CX129" s="123">
        <f>SUMIF($E$4:$E$123,"211",$CX$4:$CX$123)</f>
        <v>18997073</v>
      </c>
      <c r="CY129" s="123">
        <f>SUMIF($E$4:$E$123,"211",$CY$4:$CY$123)</f>
        <v>0</v>
      </c>
      <c r="CZ129" s="123">
        <f>SUMIF($E$4:$E$123,"211",$CZ$4:$CZ$123)</f>
        <v>0</v>
      </c>
      <c r="DA129" s="123">
        <f>SUMIF($E$4:$E$123,"211",$DA$4:$DA$123)</f>
        <v>131225027</v>
      </c>
      <c r="DB129" s="123">
        <f>SUMIF($E$4:$E$123,"211",$DB$4:$DB$123)</f>
        <v>282784573</v>
      </c>
      <c r="DC129" s="123">
        <f>SUMIF($E$4:$E$123,"211",$DC$4:$DC$123)</f>
        <v>157983177</v>
      </c>
      <c r="DD129" s="123">
        <f>SUMIF($E$4:$E$123,"211",$DD$4:$DD$123)</f>
        <v>189725019</v>
      </c>
      <c r="DE129" s="127">
        <f>SUMIF($E$4:$E$123,"211",$DE$4:$DE$123)</f>
        <v>131461712</v>
      </c>
      <c r="DF129" s="127">
        <f>SUMIF($E$4:$E$123,"211",$DF$4:$DF$123)</f>
        <v>0</v>
      </c>
      <c r="DG129" s="127">
        <f>SUMIF($E$4:$E$123,"211",$DG$4:$DG$123)</f>
        <v>1940856</v>
      </c>
      <c r="DH129" s="127">
        <f>SUMIF($E$4:$E$123,"211",$DH$4:$DH$123)</f>
        <v>68399036</v>
      </c>
      <c r="DI129" s="127">
        <f>SUMIF($E$4:$E$123,"211",$DI$4:$DI$123)</f>
        <v>75826475</v>
      </c>
      <c r="DJ129" s="127">
        <f>SUMIF($E$4:$E$123,"211",$DJ$4:$DJ$123)</f>
        <v>0</v>
      </c>
      <c r="DK129" s="127">
        <f>SUMIF($E$4:$E$123,"211",$DK$4:$DK$123)</f>
        <v>0</v>
      </c>
      <c r="DL129" s="127">
        <f>SUMIF($E$4:$E$123,"211",$DL$4:$DL$123)</f>
        <v>14330750</v>
      </c>
      <c r="DM129" s="127">
        <f>SUMIF($E$4:$E$123,"211",$DM$4:$DM$123)</f>
        <v>71268628</v>
      </c>
      <c r="DN129" s="127">
        <f>SUMIF($E$4:$E$123,"211",$DN$4:$DN$123)</f>
        <v>0</v>
      </c>
      <c r="DO129" s="127">
        <f>SUMIF($E$4:$E$123,"211",$DO$4:$DO$123)</f>
        <v>0</v>
      </c>
      <c r="DP129" s="127">
        <f>SUMIF($E$4:$E$123,"211",$DP$4:$DP$123)</f>
        <v>270421763</v>
      </c>
      <c r="DR129" s="25">
        <f t="shared" si="127"/>
        <v>2967091475</v>
      </c>
      <c r="DS129" s="25">
        <f t="shared" si="128"/>
        <v>2967091475</v>
      </c>
      <c r="DT129" s="25">
        <f t="shared" ca="1" si="129"/>
        <v>2967091475</v>
      </c>
    </row>
    <row r="130" spans="3:126" ht="18" customHeight="1" x14ac:dyDescent="0.25">
      <c r="C130" s="128"/>
      <c r="D130" s="118" t="s">
        <v>270</v>
      </c>
      <c r="E130" s="129">
        <v>301</v>
      </c>
      <c r="F130" s="119"/>
      <c r="G130" s="120">
        <f>SUMIF($E$4:$E$123,"301",$G$4:$G$123)</f>
        <v>2699617287</v>
      </c>
      <c r="H130" s="121">
        <f>SUMIF($E$4:$E$124,"301",$H$4:$H$124)</f>
        <v>349791684</v>
      </c>
      <c r="I130" s="121">
        <f>SUMIF($E$4:$E$124,"301",$I$4:$I$124)</f>
        <v>0</v>
      </c>
      <c r="J130" s="121">
        <f>SUMIF($E$4:$E$124,"301",$J$4:$J$124)</f>
        <v>848000</v>
      </c>
      <c r="K130" s="120">
        <f>SUMIF($E$4:$E$123,"301",$K$4:$K$123)</f>
        <v>0</v>
      </c>
      <c r="L130" s="119">
        <f>SUMIF($E$4:$E$123,"301",$L$4:$L$123)</f>
        <v>0</v>
      </c>
      <c r="M130" s="119">
        <f>SUMIF($E$4:$E$123,"301",$M$4:$M$123)</f>
        <v>0</v>
      </c>
      <c r="N130" s="119">
        <f>SUMIF($E$4:$E$123,"301",$N$4:$N$123)</f>
        <v>0</v>
      </c>
      <c r="O130" s="119">
        <f>SUMIF($E$4:$E$123,"301",$O$4:$O$123)</f>
        <v>0</v>
      </c>
      <c r="P130" s="119">
        <f>SUMIF($E$4:$E$123,"301",$P$4:$P$123)</f>
        <v>0</v>
      </c>
      <c r="Q130" s="119">
        <f>SUMIF($E$4:$E$123,"301",$Q$4:$Q$123)</f>
        <v>0</v>
      </c>
      <c r="R130" s="119">
        <f>SUMIF($E$4:$E$123,"301",$R$4:$R$123)</f>
        <v>0</v>
      </c>
      <c r="S130" s="119">
        <f>SUMIF($E$4:$E$123,"301",$S$4:$S$123)</f>
        <v>0</v>
      </c>
      <c r="T130" s="119">
        <f>SUMIF($E$4:$E$123,"301",$T$4:$T$123)</f>
        <v>0</v>
      </c>
      <c r="U130" s="119">
        <f>SUMIF($E$4:$E$123,"301",$U$4:$U$123)</f>
        <v>0</v>
      </c>
      <c r="V130" s="119">
        <f>SUMIF($E$4:$E$123,"301",$V$4:$V$123)</f>
        <v>0</v>
      </c>
      <c r="W130" s="119">
        <f>SUMIF($E$4:$E$123,"301",$W$4:$W$123)</f>
        <v>0</v>
      </c>
      <c r="X130" s="119">
        <f>SUMIF($E$4:$E$123,"301",$X$4:$X$123)</f>
        <v>0</v>
      </c>
      <c r="Y130" s="119">
        <f>SUMIF($E$4:$E$123,"301",$Y$4:$Y$123)</f>
        <v>606000000</v>
      </c>
      <c r="Z130" s="119">
        <f>SUMIF($E$4:$E$123,"301",$Z$4:$Z$123)</f>
        <v>1628531838</v>
      </c>
      <c r="AA130" s="119"/>
      <c r="AB130" s="119">
        <f>SUMIF($E$4:$E$123,"301",$AB$4:$AB$123)</f>
        <v>114445765</v>
      </c>
      <c r="AC130" s="122">
        <f t="shared" si="120"/>
        <v>0.97603325726518064</v>
      </c>
      <c r="AD130" s="120">
        <f>SUMIF($E$4:$E$123,"301",$AD$4:$AD$123)</f>
        <v>2634916254</v>
      </c>
      <c r="AE130" s="120">
        <f>SUMIF($E$4:$E$123,"301",$AE$4:$AE$123)</f>
        <v>349255090</v>
      </c>
      <c r="AF130" s="120">
        <f>SUMIF($E$4:$E$123,"301",$AF$4:$AF$123)</f>
        <v>0</v>
      </c>
      <c r="AG130" s="120">
        <f>SUMIF($E$4:$E$123,"301",$AG$4:$AG$123)</f>
        <v>289241</v>
      </c>
      <c r="AH130" s="120">
        <f>SUMIF($E$4:$E$123,"301",$AH$4:$AH$123)</f>
        <v>0</v>
      </c>
      <c r="AI130" s="120">
        <f>SUMIF($E$4:$E$123,"301",$AI$4:$AI$123)</f>
        <v>0</v>
      </c>
      <c r="AJ130" s="120">
        <f>SUMIF($E$4:$E$123,"301",$AJ$4:$AJ$123)</f>
        <v>0</v>
      </c>
      <c r="AK130" s="120">
        <f>SUMIF($E$4:$E$123,"301",$AK$4:$AK$123)</f>
        <v>0</v>
      </c>
      <c r="AL130" s="120">
        <f>SUMIF($E$4:$E$123,"301",$AL$4:$AL$123)</f>
        <v>0</v>
      </c>
      <c r="AM130" s="120">
        <f>SUMIF($E$4:$E$123,"301",$AM$4:$AM$123)</f>
        <v>0</v>
      </c>
      <c r="AN130" s="120">
        <f>SUMIF($E$4:$E$123,"301",$AN$4:$AN$123)</f>
        <v>0</v>
      </c>
      <c r="AO130" s="120">
        <f>SUMIF($E$4:$E$123,"301",$AO$4:$AO$123)</f>
        <v>0</v>
      </c>
      <c r="AP130" s="120">
        <f>SUMIF($E$4:$E$123,"301",$AP$4:$AP$123)</f>
        <v>0</v>
      </c>
      <c r="AQ130" s="120">
        <f>SUMIF($E$4:$E$123,"301",$AQ$4:$AQ$123)</f>
        <v>0</v>
      </c>
      <c r="AR130" s="120">
        <f>SUMIF($E$4:$E$123,"301",$AR$4:$AR$123)</f>
        <v>0</v>
      </c>
      <c r="AS130" s="120">
        <f>SUMIF($E$4:$E$123,"301",$AS$4:$AS$123)</f>
        <v>0</v>
      </c>
      <c r="AT130" s="120">
        <f>SUMIF($E$4:$E$123,"301",$AT$4:$AT$123)</f>
        <v>0</v>
      </c>
      <c r="AU130" s="120">
        <f>SUMIF($E$4:$E$123,"301",$AU$4:$AU$123)</f>
        <v>0</v>
      </c>
      <c r="AV130" s="120">
        <f>SUMIF($E$4:$E$123,"301",$AV$4:$AV$123)</f>
        <v>599615418</v>
      </c>
      <c r="AW130" s="120">
        <f>SUMIF($E$4:$E$123,"301",$AW$4:$AW$123)</f>
        <v>1628498505</v>
      </c>
      <c r="AX130" s="120">
        <f>SUMIF($E$4:$E$123,"301",$AX$4:$AX$123)</f>
        <v>0</v>
      </c>
      <c r="AY130" s="120">
        <f>SUMIF($E$4:$E$123,"301",$AY$4:$AY$123)</f>
        <v>57258000</v>
      </c>
      <c r="AZ130" s="105">
        <f t="shared" si="121"/>
        <v>2.3966742734819357E-2</v>
      </c>
      <c r="BA130" s="24">
        <f t="shared" si="122"/>
        <v>64701033</v>
      </c>
      <c r="BB130" s="123">
        <f>SUMIF($E$4:$E$123,"301",$BB$4:$BB$123)</f>
        <v>536594</v>
      </c>
      <c r="BC130" s="123">
        <f>SUMIF($E$4:$E$123,"301",$BC$4:$BC$123)</f>
        <v>0</v>
      </c>
      <c r="BD130" s="123">
        <f>SUMIF($E$4:$E$123,"301",$BD$4:$BD$123)</f>
        <v>558759</v>
      </c>
      <c r="BE130" s="123">
        <f>SUMIF($E$4:$E$123,"301",$BE$4:$BE$123)</f>
        <v>0</v>
      </c>
      <c r="BF130" s="123">
        <f>SUMIF($E$4:$E$123,"301",$BF$4:$BF$123)</f>
        <v>0</v>
      </c>
      <c r="BG130" s="123">
        <f>SUMIF($E$4:$E$123,"301",$BG$4:$BG$123)</f>
        <v>0</v>
      </c>
      <c r="BH130" s="123">
        <f>SUMIF($E$4:$E$123,"301",$BH$4:$BH$123)</f>
        <v>0</v>
      </c>
      <c r="BI130" s="123">
        <f>SUMIF($E$4:$E$123,"301",$BI$4:$BI$123)</f>
        <v>0</v>
      </c>
      <c r="BJ130" s="123">
        <f>SUMIF($E$4:$E$123,"301",$BJ$4:$BJ$123)</f>
        <v>0</v>
      </c>
      <c r="BK130" s="123">
        <f>SUMIF($E$4:$E$123,"301",$BK$4:$BK$123)</f>
        <v>0</v>
      </c>
      <c r="BL130" s="123">
        <f>SUMIF($E$4:$E$123,"301",$BL$4:$BL$123)</f>
        <v>0</v>
      </c>
      <c r="BM130" s="123">
        <f>SUMIF($E$4:$E$123,"301",$BM$4:$BM$123)</f>
        <v>0</v>
      </c>
      <c r="BN130" s="123">
        <f>SUMIF($E$4:$E$123,"301",$BN$4:$BN$123)</f>
        <v>0</v>
      </c>
      <c r="BO130" s="123">
        <f>SUMIF($E$4:$E$123,"301",$BO$4:$BO$123)</f>
        <v>0</v>
      </c>
      <c r="BP130" s="123">
        <f>SUMIF($E$4:$E$123,"301",$BP$4:$BP$123)</f>
        <v>0</v>
      </c>
      <c r="BQ130" s="123">
        <f>SUMIF($E$4:$E$123,"301",$BQ$4:$BQ$123)</f>
        <v>0</v>
      </c>
      <c r="BR130" s="123">
        <f>SUMIF($E$4:$E$123,"301",$BR$4:$BR$123)</f>
        <v>0</v>
      </c>
      <c r="BS130" s="123">
        <f>SUMIF($E$4:$E$123,"301",$BS$4:$BS$123)</f>
        <v>6384582</v>
      </c>
      <c r="BT130" s="123">
        <f>SUMIF($E$4:$E$123,"301",$BT$4:$BT$123)</f>
        <v>33333</v>
      </c>
      <c r="BU130" s="123">
        <f>SUMIF($E$4:$E$123,"301",$BU$4:$BU$123)</f>
        <v>0</v>
      </c>
      <c r="BV130" s="124">
        <f>SUMIF($E$4:$E$123,"301",$BV$4:$BV$123)</f>
        <v>57187765</v>
      </c>
      <c r="BW130" s="125">
        <f t="shared" si="123"/>
        <v>0.96178844553383536</v>
      </c>
      <c r="BX130" s="30">
        <f t="shared" si="124"/>
        <v>2596460714</v>
      </c>
      <c r="BY130" s="120">
        <f>SUMIF($E$4:$E$123,"301",$BY$4:$BY$123)</f>
        <v>349255090</v>
      </c>
      <c r="BZ130" s="120">
        <f>SUMIF($E$4:$E$123,"301",$BZ$4:$BZ$123)</f>
        <v>0</v>
      </c>
      <c r="CA130" s="120">
        <f>SUMIF($E$4:$E$123,"301",$CA$4:$CA$123)</f>
        <v>289241</v>
      </c>
      <c r="CB130" s="120">
        <f>SUMIF($E$4:$E$123,"301",$CB$4:$CB$123)</f>
        <v>0</v>
      </c>
      <c r="CC130" s="120">
        <f>SUMIF($E$4:$E$123,"301",$CC$4:$CC$123)</f>
        <v>0</v>
      </c>
      <c r="CD130" s="120">
        <f>SUMIF($E$4:$E$123,"301",$CD$4:$CD$123)</f>
        <v>0</v>
      </c>
      <c r="CE130" s="120">
        <f>SUMIF($E$4:$E$123,"301",$CE$4:$CE$123)</f>
        <v>0</v>
      </c>
      <c r="CF130" s="120">
        <f>SUMIF($E$4:$E$123,"301",$CF$4:$CF$123)</f>
        <v>0</v>
      </c>
      <c r="CG130" s="120">
        <f>SUMIF($E$4:$E$123,"301",$CG$4:$CG$123)</f>
        <v>0</v>
      </c>
      <c r="CH130" s="120">
        <f>SUMIF($E$4:$E$123,"301",$CH$4:$CH$123)</f>
        <v>0</v>
      </c>
      <c r="CI130" s="120">
        <f>SUMIF($E$4:$E$123,"301",$CI$4:$CI$123)</f>
        <v>0</v>
      </c>
      <c r="CJ130" s="120">
        <f>SUMIF($E$4:$E$123,"301",$CJ$4:$CJ$123)</f>
        <v>0</v>
      </c>
      <c r="CK130" s="120">
        <f>SUMIF($E$4:$E$123,"301",$CK$4:$CK$123)</f>
        <v>0</v>
      </c>
      <c r="CL130" s="120">
        <f>SUMIF($E$4:$E$123,"301",$CL$4:$CL$123)</f>
        <v>0</v>
      </c>
      <c r="CM130" s="120">
        <f>SUMIF($E$4:$E$123,"301",$CM$4:$CM$123)</f>
        <v>0</v>
      </c>
      <c r="CN130" s="120">
        <f>SUMIF($E$4:$E$123,"301",$CN$4:$CN$123)</f>
        <v>0</v>
      </c>
      <c r="CO130" s="120">
        <f>SUMIF($E$4:$E$123,"301",$CO$4:$CO$123)</f>
        <v>0</v>
      </c>
      <c r="CP130" s="120">
        <f>SUMIF($E$4:$E$123,"301",$CP$4:$CP$123)</f>
        <v>597665418</v>
      </c>
      <c r="CQ130" s="120">
        <f>SUMIF($E$4:$E$123,"301",$CQ$4:$CQ$123)</f>
        <v>1602992966</v>
      </c>
      <c r="CR130" s="120">
        <f>SUMIF($E$4:$E$123,"301",$CR$4:$CR$123)</f>
        <v>0</v>
      </c>
      <c r="CS130" s="126">
        <f>SUMIF($E$4:$E$123,"301",$CS$4:$CS$123)</f>
        <v>46257999</v>
      </c>
      <c r="CT130" s="21">
        <f t="shared" si="125"/>
        <v>3.8211554466164643E-2</v>
      </c>
      <c r="CU130" s="24">
        <f t="shared" ref="CU130" ca="1" si="130">SUM(CV130:DP130)</f>
        <v>103156573</v>
      </c>
      <c r="CV130" s="123">
        <f ca="1">SUMIF($E$4:$E$124,"301",$CV$4:$CV$123)</f>
        <v>536594</v>
      </c>
      <c r="CW130" s="123">
        <f>SUMIF($E$4:$E$123,"301",$CW$4:$CW$123)</f>
        <v>0</v>
      </c>
      <c r="CX130" s="123">
        <f>SUMIF($E$4:$E$123,"301",$CX$4:$CX$123)</f>
        <v>558759</v>
      </c>
      <c r="CY130" s="123">
        <f>SUMIF($E$4:$E$123,"301",$CY$4:$CY$123)</f>
        <v>0</v>
      </c>
      <c r="CZ130" s="123">
        <f>SUMIF($E$4:$E$123,"301",$CZ$4:$CZ$123)</f>
        <v>0</v>
      </c>
      <c r="DA130" s="123">
        <f>SUMIF($E$4:$E$123,"301",$DA$4:$DA$123)</f>
        <v>0</v>
      </c>
      <c r="DB130" s="123">
        <f>SUMIF($E$4:$E$123,"301",$DB$4:$DB$123)</f>
        <v>0</v>
      </c>
      <c r="DC130" s="123">
        <f>SUMIF($E$4:$E$123,"301",$DC$4:$DC$123)</f>
        <v>0</v>
      </c>
      <c r="DD130" s="123">
        <f>SUMIF($E$4:$E$123,"301",$DD$4:$DD$123)</f>
        <v>0</v>
      </c>
      <c r="DE130" s="127">
        <f>SUMIF($E$4:$E$123,"301",$DE$4:$DE$123)</f>
        <v>0</v>
      </c>
      <c r="DF130" s="127">
        <f>SUMIF($E$4:$E$123,"301",$DF$4:$DF$123)</f>
        <v>0</v>
      </c>
      <c r="DG130" s="127">
        <f>SUMIF($E$4:$E$123,"301",$DG$4:$DG$123)</f>
        <v>0</v>
      </c>
      <c r="DH130" s="127">
        <f>SUMIF($E$4:$E$123,"301",$DH$4:$DH$123)</f>
        <v>0</v>
      </c>
      <c r="DI130" s="127">
        <f>SUMIF($E$4:$E$123,"301",$DI$4:$DI$123)</f>
        <v>0</v>
      </c>
      <c r="DJ130" s="127">
        <f>SUMIF($E$4:$E$123,"301",$DJ$4:$DJ$123)</f>
        <v>0</v>
      </c>
      <c r="DK130" s="127">
        <f>SUMIF($E$4:$E$123,"301",$DK$4:$DK$123)</f>
        <v>0</v>
      </c>
      <c r="DL130" s="127">
        <f>SUMIF($E$4:$E$123,"301",$DL$4:$DL$123)</f>
        <v>0</v>
      </c>
      <c r="DM130" s="127">
        <f>SUMIF($E$4:$E$123,"301",$DM$4:$DM$123)</f>
        <v>8334582</v>
      </c>
      <c r="DN130" s="127">
        <f>SUMIF($E$4:$E$123,"301",$DN$4:$DN$123)</f>
        <v>25538872</v>
      </c>
      <c r="DO130" s="127">
        <f>SUMIF($E$4:$E$123,"301",$DO$4:$DO$123)</f>
        <v>0</v>
      </c>
      <c r="DP130" s="127">
        <f>SUMIF($E$4:$E$123,"301",$DP$4:$DP$123)</f>
        <v>68187766</v>
      </c>
      <c r="DR130" s="25">
        <f t="shared" si="127"/>
        <v>2699617287</v>
      </c>
      <c r="DS130" s="25">
        <f t="shared" si="128"/>
        <v>2699617287</v>
      </c>
      <c r="DT130" s="25">
        <f t="shared" ca="1" si="129"/>
        <v>2699617287</v>
      </c>
    </row>
    <row r="131" spans="3:126" ht="16.5" customHeight="1" x14ac:dyDescent="0.25">
      <c r="C131" s="128"/>
      <c r="D131" s="118" t="s">
        <v>369</v>
      </c>
      <c r="E131" s="111">
        <v>310</v>
      </c>
      <c r="F131" s="119"/>
      <c r="G131" s="120">
        <f>SUMIF($E$4:$E$123,"310",$G$4:$G$124)</f>
        <v>795865509</v>
      </c>
      <c r="H131" s="121">
        <f>SUMIF($E$4:$E$123,"310",$H$4:$H$123)</f>
        <v>0</v>
      </c>
      <c r="I131" s="121">
        <f>SUMIF($E$4:$E$123,"310",$I$4:$I$123)</f>
        <v>570000000</v>
      </c>
      <c r="J131" s="121">
        <f>SUMIF($E$4:$E$124,"310",$J$4:$J$124)</f>
        <v>1507807</v>
      </c>
      <c r="K131" s="120">
        <f>SUMIF($E$4:$E$123,"310",$K$4:$K$123)</f>
        <v>0</v>
      </c>
      <c r="L131" s="119">
        <f>SUMIF($E$4:$E$123,"310",$L$4:$L$123)</f>
        <v>0</v>
      </c>
      <c r="M131" s="119">
        <f>SUMIF($E$4:$E$123,"310",$M$4:$M$123)</f>
        <v>0</v>
      </c>
      <c r="N131" s="119">
        <f>SUMIF($E$4:$E$123,"310",$N$4:$N$123)</f>
        <v>0</v>
      </c>
      <c r="O131" s="119">
        <f>SUMIF($E$4:$E$123,"310",$O$4:$O$123)</f>
        <v>0</v>
      </c>
      <c r="P131" s="119">
        <f>SUMIF($E$4:$E$123,"310",$P$4:$P$123)</f>
        <v>0</v>
      </c>
      <c r="Q131" s="119">
        <f>SUMIF($E$4:$E$123,"310",$Q$4:$Q$123)</f>
        <v>0</v>
      </c>
      <c r="R131" s="119">
        <f>SUMIF($E$4:$E$123,"310",$R$4:$R$123)</f>
        <v>0</v>
      </c>
      <c r="S131" s="119">
        <f>SUMIF($E$4:$E$123,"310",$S$4:$S$123)</f>
        <v>0</v>
      </c>
      <c r="T131" s="119">
        <f>SUMIF($E$4:$E$123,"310",$T$4:$T$123)</f>
        <v>0</v>
      </c>
      <c r="U131" s="119">
        <f>SUMIF($E$4:$E$123,"310",$U$4:$U$123)</f>
        <v>0</v>
      </c>
      <c r="V131" s="119">
        <f>SUMIF($E$4:$E$123,"310",$V$4:$V$123)</f>
        <v>0</v>
      </c>
      <c r="W131" s="119">
        <f>SUMIF($E$4:$E$123,"310",$W$4:$W$123)</f>
        <v>61000000</v>
      </c>
      <c r="X131" s="119">
        <f>SUMIF($E$4:$E$123,"310",$X$4:$X$123)</f>
        <v>29000000</v>
      </c>
      <c r="Y131" s="119">
        <f>SUMIF($E$4:$E$123,"310",$Y$4:$Y$123)</f>
        <v>30000000</v>
      </c>
      <c r="Z131" s="119">
        <f>SUMIF($E$4:$E$115,"310",$Z$4:$Z$115)</f>
        <v>0</v>
      </c>
      <c r="AA131" s="119"/>
      <c r="AB131" s="119">
        <f>SUMIF($E$4:$E$123,"310",$AB$4:$AB$123)</f>
        <v>104357702</v>
      </c>
      <c r="AC131" s="122">
        <f t="shared" si="120"/>
        <v>0.84250157145583748</v>
      </c>
      <c r="AD131" s="120">
        <f>SUMIF($E$4:$E$123,"310",$AD$4:$AD$123)</f>
        <v>670517942</v>
      </c>
      <c r="AE131" s="120">
        <f>SUMIF($E$4:$E$123,"310",$AE$4:$AE$123)</f>
        <v>0</v>
      </c>
      <c r="AF131" s="120">
        <f>SUMIF($E$4:$E$123,"310",$AF$4:$AF$123)</f>
        <v>564905962</v>
      </c>
      <c r="AG131" s="120">
        <f>SUMIF($E$4:$E$123,"310",$AG$4:$AG$123)</f>
        <v>0</v>
      </c>
      <c r="AH131" s="120">
        <f>SUMIF($E$4:$E$123,"310",$AH$4:$AH$123)</f>
        <v>0</v>
      </c>
      <c r="AI131" s="120">
        <f>SUMIF($E$4:$E$123,"310",$AI$4:$AI$123)</f>
        <v>0</v>
      </c>
      <c r="AJ131" s="120">
        <f>SUMIF($E$4:$E$123,"310",$AJ$4:$AJ$123)</f>
        <v>0</v>
      </c>
      <c r="AK131" s="120">
        <f>SUMIF($E$4:$E$123,"310",$AK$4:$AK$123)</f>
        <v>0</v>
      </c>
      <c r="AL131" s="120">
        <f>SUMIF($E$4:$E$123,"310",$AL$4:$AL$123)</f>
        <v>0</v>
      </c>
      <c r="AM131" s="120">
        <f>SUMIF($E$4:$E$123,"310",$AM$4:$AM$123)</f>
        <v>0</v>
      </c>
      <c r="AN131" s="120">
        <f>SUMIF($E$4:$E$123,"310",$AN$4:$AN$123)</f>
        <v>0</v>
      </c>
      <c r="AO131" s="120">
        <f>SUMIF($E$4:$E$123,"310",$AO$4:$AO$123)</f>
        <v>0</v>
      </c>
      <c r="AP131" s="120">
        <f>SUMIF($E$4:$E$123,"310",$AP$4:$AP$123)</f>
        <v>0</v>
      </c>
      <c r="AQ131" s="120">
        <f>SUMIF($E$4:$E$123,"310",$AQ$4:$AQ$123)</f>
        <v>0</v>
      </c>
      <c r="AR131" s="120">
        <f>SUMIF($E$4:$E$123,"310",$AR$4:$AR$123)</f>
        <v>0</v>
      </c>
      <c r="AS131" s="120">
        <f>SUMIF($E$4:$E$123,"310",$AS$4:$AS$123)</f>
        <v>0</v>
      </c>
      <c r="AT131" s="120">
        <f>SUMIF($E$4:$E$123,"310",$AT$4:$AT$123)</f>
        <v>43500884</v>
      </c>
      <c r="AU131" s="120">
        <f>SUMIF($E$4:$E$123,"310",$AU$4:$AU$123)</f>
        <v>29000000</v>
      </c>
      <c r="AV131" s="120">
        <f>SUMIF($E$4:$E$123,"310",$AV$4:$AV$123)</f>
        <v>0</v>
      </c>
      <c r="AW131" s="120">
        <f>SUMIF($E$4:$E$123,"310",$AW$4:$AW$123)</f>
        <v>0</v>
      </c>
      <c r="AX131" s="120">
        <f>SUMIF($E$4:$E$123,"310",$AX$4:$AX$123)</f>
        <v>0</v>
      </c>
      <c r="AY131" s="120">
        <f>SUMIF($E$4:$E$123,"310",$AY$4:$AY$123)</f>
        <v>33111096</v>
      </c>
      <c r="AZ131" s="105">
        <f t="shared" si="121"/>
        <v>0.15749842854416252</v>
      </c>
      <c r="BA131" s="24">
        <f t="shared" si="122"/>
        <v>125347567</v>
      </c>
      <c r="BB131" s="123">
        <f>SUMIF($E$4:$E$123,"310",$BB$4:$BB$123)</f>
        <v>0</v>
      </c>
      <c r="BC131" s="123">
        <f>SUMIF($E$4:$E$123,"310",$BC$4:$BC$123)</f>
        <v>5094038</v>
      </c>
      <c r="BD131" s="123">
        <f>SUMIF($E$4:$E$123,"310",$BD$4:$BD$123)</f>
        <v>1507807</v>
      </c>
      <c r="BE131" s="123">
        <f>SUMIF($E$4:$E$123,"310",$BE$4:$BE$123)</f>
        <v>0</v>
      </c>
      <c r="BF131" s="123">
        <f>SUMIF($E$4:$E$123,"310",$BF$4:$BF$123)</f>
        <v>0</v>
      </c>
      <c r="BG131" s="123">
        <f>SUMIF($E$4:$E$123,"310",$BG$4:$BG$123)</f>
        <v>0</v>
      </c>
      <c r="BH131" s="123">
        <f>SUMIF($E$4:$E$123,"310",$BH$4:$BH$123)</f>
        <v>0</v>
      </c>
      <c r="BI131" s="123">
        <f>SUMIF($E$4:$E$123,"310",$BI$4:$BI$123)</f>
        <v>0</v>
      </c>
      <c r="BJ131" s="123">
        <f>SUMIF($E$4:$E$123,"310",$BJ$4:$BJ$123)</f>
        <v>0</v>
      </c>
      <c r="BK131" s="123">
        <f>SUMIF($E$4:$E$123,"310",$BK$4:$BK$123)</f>
        <v>0</v>
      </c>
      <c r="BL131" s="123">
        <f>SUMIF($E$4:$E$123,"310",$BL$4:$BL$123)</f>
        <v>0</v>
      </c>
      <c r="BM131" s="123">
        <f>SUMIF($E$4:$E$123,"310",$BM$4:$BM$123)</f>
        <v>0</v>
      </c>
      <c r="BN131" s="123">
        <f>SUMIF($E$4:$E$123,"310",$BN$4:$BN$123)</f>
        <v>0</v>
      </c>
      <c r="BO131" s="123">
        <f>SUMIF($E$4:$E$123,"310",$BO$4:$BO$123)</f>
        <v>0</v>
      </c>
      <c r="BP131" s="123">
        <f>SUMIF($E$4:$E$123,"310",$BP$4:$BP$123)</f>
        <v>0</v>
      </c>
      <c r="BQ131" s="123">
        <f>SUMIF($E$4:$E$123,"310",$BQ$4:$BQ$123)</f>
        <v>17499116</v>
      </c>
      <c r="BR131" s="123">
        <f>SUMIF($E$4:$E$123,"310",$BR$4:$BR$123)</f>
        <v>0</v>
      </c>
      <c r="BS131" s="123">
        <f>SUMIF($E$4:$E$123,"310",$BS$4:$BS$123)</f>
        <v>30000000</v>
      </c>
      <c r="BT131" s="123">
        <f>SUMIF($E$4:$E$123,"310",$BT$4:$BT$123)</f>
        <v>0</v>
      </c>
      <c r="BU131" s="123">
        <f>SUMIF($E$4:$E$123,"310",$BU$4:$BU$123)</f>
        <v>0</v>
      </c>
      <c r="BV131" s="124">
        <f>SUMIF($E$4:$E$123,"310",$BV$4:$BV$123)</f>
        <v>71246606</v>
      </c>
      <c r="BW131" s="125">
        <f t="shared" si="123"/>
        <v>0.77813217685250891</v>
      </c>
      <c r="BX131" s="30">
        <f t="shared" si="124"/>
        <v>619288561</v>
      </c>
      <c r="BY131" s="120">
        <f>SUMIF($E$4:$E$123,"310",$BY$4:$BY$123)</f>
        <v>0</v>
      </c>
      <c r="BZ131" s="120">
        <f>SUMIF($E$4:$E$123,"310",$BZ$4:$BZ$123)</f>
        <v>522836581</v>
      </c>
      <c r="CA131" s="120">
        <f>SUMIF($E$4:$E$123,"310",$CA$4:$CA$123)</f>
        <v>0</v>
      </c>
      <c r="CB131" s="120">
        <f>SUMIF($E$4:$E$123,"310",$CB$4:$CB$123)</f>
        <v>0</v>
      </c>
      <c r="CC131" s="120">
        <f>SUMIF($E$4:$E$123,"310",$CC$4:$CC$123)</f>
        <v>0</v>
      </c>
      <c r="CD131" s="120">
        <f>SUMIF($E$4:$E$123,"310",$CD$4:$CD$123)</f>
        <v>0</v>
      </c>
      <c r="CE131" s="120">
        <f>SUMIF($E$4:$E$123,"310",$CE$4:$CE$123)</f>
        <v>0</v>
      </c>
      <c r="CF131" s="120">
        <f>SUMIF($E$4:$E$123,"310",$CF$4:$CF$123)</f>
        <v>0</v>
      </c>
      <c r="CG131" s="120">
        <f>SUMIF($E$4:$E$123,"310",$CG$4:$CG$123)</f>
        <v>0</v>
      </c>
      <c r="CH131" s="120">
        <f>SUMIF($E$4:$E$123,"310",$CH$4:$CH$123)</f>
        <v>0</v>
      </c>
      <c r="CI131" s="120">
        <f>SUMIF($E$4:$E$123,"310",$CI$4:$CI$123)</f>
        <v>0</v>
      </c>
      <c r="CJ131" s="120">
        <f>SUMIF($E$4:$E$123,"310",$CJ$4:$CJ$123)</f>
        <v>0</v>
      </c>
      <c r="CK131" s="120">
        <f>SUMIF($E$4:$E$123,"310",$CK$4:$CK$123)</f>
        <v>0</v>
      </c>
      <c r="CL131" s="120">
        <f>SUMIF($E$4:$E$123,"310",$CL$4:$CL$123)</f>
        <v>0</v>
      </c>
      <c r="CM131" s="120">
        <f>SUMIF($E$4:$E$123,"310",$CM$4:$CM$123)</f>
        <v>0</v>
      </c>
      <c r="CN131" s="120">
        <f>SUMIF($E$4:$E$123,"310",$CN$4:$CN$123)</f>
        <v>43500884</v>
      </c>
      <c r="CO131" s="120">
        <f>SUMIF($E$4:$E$123,"310",$CO$4:$CO$123)</f>
        <v>29000000</v>
      </c>
      <c r="CP131" s="120">
        <f>SUMIF($E$4:$E$123,"310",$CP$4:$CP$123)</f>
        <v>0</v>
      </c>
      <c r="CQ131" s="120">
        <f>SUMIF($E$4:$E$123,"310",$CQ$4:$CQ$123)</f>
        <v>0</v>
      </c>
      <c r="CR131" s="120">
        <f>SUMIF($E$4:$E$123,"310",$CR$4:$CR$123)</f>
        <v>0</v>
      </c>
      <c r="CS131" s="126">
        <f>SUMIF($E$4:$E$123,"310",$CS$4:$CS$123)</f>
        <v>23951096</v>
      </c>
      <c r="CT131" s="21">
        <f t="shared" si="125"/>
        <v>0.22186782314749109</v>
      </c>
      <c r="CU131" s="24">
        <f t="shared" si="126"/>
        <v>176576948</v>
      </c>
      <c r="CV131" s="123">
        <f>SUMIF($E$4:$E$123,"310",$CV$4:$CV$123)</f>
        <v>0</v>
      </c>
      <c r="CW131" s="123">
        <f>SUMIF($E$4:$E$123,"310",$CW$4:$CW$123)</f>
        <v>47163419</v>
      </c>
      <c r="CX131" s="123">
        <f>SUMIF($E$4:$E$123,"310",$CX$4:$CX$123)</f>
        <v>1507807</v>
      </c>
      <c r="CY131" s="123">
        <f>SUMIF($E$4:$E$123,"310",$CY$4:$CY$123)</f>
        <v>0</v>
      </c>
      <c r="CZ131" s="123">
        <f>SUMIF($E$4:$E$123,"310",$CZ$4:$CZ$123)</f>
        <v>0</v>
      </c>
      <c r="DA131" s="123">
        <f>SUMIF($E$4:$E$123,"310",$DA$4:$DA$123)</f>
        <v>0</v>
      </c>
      <c r="DB131" s="123">
        <f>SUMIF($E$4:$E$123,"310",$DB$4:$DB$123)</f>
        <v>0</v>
      </c>
      <c r="DC131" s="123">
        <f>SUMIF($E$4:$E$123,"310",$DC$4:$DC$123)</f>
        <v>0</v>
      </c>
      <c r="DD131" s="123">
        <f>SUMIF($E$4:$E$123,"310",$DD$4:$DD$123)</f>
        <v>0</v>
      </c>
      <c r="DE131" s="127">
        <f>SUMIF($E$4:$E$123,"310",$DE$4:$DE$123)</f>
        <v>0</v>
      </c>
      <c r="DF131" s="127">
        <f>SUMIF($E$4:$E$123,"310",$DF$4:$DF$123)</f>
        <v>0</v>
      </c>
      <c r="DG131" s="127">
        <f>SUMIF($E$4:$E$123,"310",$DG$4:$DG$123)</f>
        <v>0</v>
      </c>
      <c r="DH131" s="127">
        <f>SUMIF($E$4:$E$123,"310",$DH$4:$DH$123)</f>
        <v>0</v>
      </c>
      <c r="DI131" s="127">
        <f>SUMIF($E$4:$E$123,"310",$DI$4:$DI$123)</f>
        <v>0</v>
      </c>
      <c r="DJ131" s="127">
        <f>SUMIF($E$4:$E$123,"310",$DJ$4:$DJ$123)</f>
        <v>0</v>
      </c>
      <c r="DK131" s="127">
        <f>SUMIF($E$4:$E$123,"310",$DK$4:$DK$123)</f>
        <v>17499116</v>
      </c>
      <c r="DL131" s="127">
        <f>SUMIF($E$4:$E$123,"310",$DL$4:$DL$123)</f>
        <v>0</v>
      </c>
      <c r="DM131" s="127">
        <f>SUMIF($E$4:$E$123,"310",$DM$4:$DM$123)</f>
        <v>30000000</v>
      </c>
      <c r="DN131" s="127">
        <f>SUMIF($E$4:$E$123,"310",$DN$4:$DN$123)</f>
        <v>0</v>
      </c>
      <c r="DO131" s="127">
        <f>SUMIF($E$4:$E$123,"310",$DO$4:$DO$123)</f>
        <v>0</v>
      </c>
      <c r="DP131" s="127">
        <f>SUMIF($E$4:$E$123,"310",$DP$4:$DP$123)</f>
        <v>80406606</v>
      </c>
      <c r="DR131" s="25">
        <f t="shared" si="127"/>
        <v>795865509</v>
      </c>
      <c r="DS131" s="25">
        <f t="shared" si="128"/>
        <v>795865509</v>
      </c>
      <c r="DT131" s="25">
        <f t="shared" si="129"/>
        <v>795865509</v>
      </c>
    </row>
    <row r="132" spans="3:126" x14ac:dyDescent="0.25">
      <c r="C132" s="130"/>
      <c r="D132" s="118" t="s">
        <v>370</v>
      </c>
      <c r="E132" s="111">
        <v>410</v>
      </c>
      <c r="F132" s="119"/>
      <c r="G132" s="120">
        <f>SUMIF($E$4:$E$123,"410",$G$4:$G$123)</f>
        <v>8528035515</v>
      </c>
      <c r="H132" s="121">
        <f>SUMIF($E$4:$E$123,"410",$H$4:$H$123)</f>
        <v>0</v>
      </c>
      <c r="I132" s="121">
        <f>SUMIF($E$4:$E$124,"410",$I$4:$I$124)</f>
        <v>837295108</v>
      </c>
      <c r="J132" s="121">
        <f>SUMIF($E$4:$E$124,"410",$J$4:$J$124)</f>
        <v>120243846</v>
      </c>
      <c r="K132" s="120">
        <f>SUMIF($E$4:$E$123,"410",$K$4:$K$123)</f>
        <v>0</v>
      </c>
      <c r="L132" s="119">
        <f>SUMIF($E$4:$E$123,"410",$L$4:$L$123)</f>
        <v>0</v>
      </c>
      <c r="M132" s="119">
        <f>SUMIF($E$4:$E$123,"410",$M$4:$M$123)</f>
        <v>0</v>
      </c>
      <c r="N132" s="119">
        <f>SUMIF($E$4:$E$123,"410",$N$4:$N$123)</f>
        <v>1348409912</v>
      </c>
      <c r="O132" s="119">
        <f>SUMIF($E$4:$E$123,"410",$O$4:$O$123)</f>
        <v>18000000</v>
      </c>
      <c r="P132" s="119">
        <f>SUMIF($E$4:$E$123,"410",$P$4:$P$123)</f>
        <v>0</v>
      </c>
      <c r="Q132" s="119">
        <f>SUMIF($E$4:$E$123,"410",$Q$4:$Q$123)</f>
        <v>25000000</v>
      </c>
      <c r="R132" s="119">
        <f>SUMIF($E$4:$E$123,"410",$R$4:$R$123)</f>
        <v>480000000</v>
      </c>
      <c r="S132" s="119">
        <f>SUMIF($E$4:$E$123,"410",$S$4:$S$123)</f>
        <v>0</v>
      </c>
      <c r="T132" s="119">
        <f>SUMIF($E$4:$E$123,"410",$T$4:$T$123)</f>
        <v>55000000</v>
      </c>
      <c r="U132" s="119">
        <f>SUMIF($E$4:$E$123,"410",$U$4:$U$123)</f>
        <v>0</v>
      </c>
      <c r="V132" s="119">
        <f>SUMIF($E$4:$E$123,"410",$V$4:$V$123)</f>
        <v>4119225925</v>
      </c>
      <c r="W132" s="119">
        <f>SUMIF($E$4:$E$123,"410",$W$4:$W$123)</f>
        <v>699378236</v>
      </c>
      <c r="X132" s="119">
        <f>SUMIF($E$4:$E$123,"410",$X$4:$X$123)</f>
        <v>0</v>
      </c>
      <c r="Y132" s="119">
        <f>SUMIF($E$4:$E$115,"410",$Y$4:$Y$115)</f>
        <v>290487016</v>
      </c>
      <c r="Z132" s="119">
        <f>SUMIF($E$4:$E$115,"410",$Z$4:$Z$115)</f>
        <v>0</v>
      </c>
      <c r="AA132" s="119">
        <f>SUMIF($E$4:$E$123,"410",$AA$4:$AA$123)</f>
        <v>262389088</v>
      </c>
      <c r="AB132" s="119">
        <f>SUMIF($E$4:$E$123,"410",$AB$4:$AB$123)</f>
        <v>272606384</v>
      </c>
      <c r="AC132" s="122">
        <f t="shared" si="120"/>
        <v>0.54463247987540775</v>
      </c>
      <c r="AD132" s="120">
        <f>SUMIF($E$4:$E$123,"410",$AD$4:$AD$123)</f>
        <v>4644645131</v>
      </c>
      <c r="AE132" s="120">
        <f>SUMIF($E$4:$E$123,"410",$AE$4:$AE$123)</f>
        <v>0</v>
      </c>
      <c r="AF132" s="120">
        <f>SUMIF($E$4:$E$123,"410",$AF$4:$AF$123)</f>
        <v>780578436</v>
      </c>
      <c r="AG132" s="120">
        <f>SUMIF($E$4:$E$123,"410",$AG$4:$AG$123)</f>
        <v>94247152</v>
      </c>
      <c r="AH132" s="120">
        <f>SUMIF($E$4:$E$123,"410",$AH$4:$AH$123)</f>
        <v>0</v>
      </c>
      <c r="AI132" s="120">
        <f>SUMIF($E$4:$E$123,"410",$AI$4:$AI$123)</f>
        <v>0</v>
      </c>
      <c r="AJ132" s="120">
        <f>SUMIF($E$4:$E$123,"410",$AJ$4:$AJ$123)</f>
        <v>0</v>
      </c>
      <c r="AK132" s="120">
        <f>SUMIF($E$4:$E$123,"410",$AK$4:$AK$123)</f>
        <v>1084799532</v>
      </c>
      <c r="AL132" s="120">
        <f>SUMIF($E$4:$E$123,"410",$AL$4:$AL$123)</f>
        <v>1612800</v>
      </c>
      <c r="AM132" s="120">
        <f>SUMIF($E$4:$E$123,"410",$AM$4:$AM$123)</f>
        <v>0</v>
      </c>
      <c r="AN132" s="120">
        <f>SUMIF($E$4:$E$123,"410",$AN$4:$AN$123)</f>
        <v>1612800</v>
      </c>
      <c r="AO132" s="120">
        <f>SUMIF($E$4:$E$123,"410",$AO$4:$AO$123)</f>
        <v>273722150</v>
      </c>
      <c r="AP132" s="120">
        <f>SUMIF($E$4:$E$123,"410",$AP$4:$AP$123)</f>
        <v>0</v>
      </c>
      <c r="AQ132" s="120">
        <f>SUMIF($E$4:$E$123,"410",$AQ$4:$AQ$123)</f>
        <v>4312800</v>
      </c>
      <c r="AR132" s="120">
        <f>SUMIF($E$4:$E$123,"410",$AR$4:$AR$123)</f>
        <v>0</v>
      </c>
      <c r="AS132" s="120">
        <f>SUMIF($E$4:$E$123,"410",$AS$4:$AS$123)</f>
        <v>1436319573</v>
      </c>
      <c r="AT132" s="120">
        <f>SUMIF($E$4:$E$123,"410",$AT$4:$AT$123)</f>
        <v>485621915</v>
      </c>
      <c r="AU132" s="120">
        <f>SUMIF($E$4:$E$123,"410",$AU$4:$AU$123)</f>
        <v>0</v>
      </c>
      <c r="AV132" s="120">
        <f>SUMIF($E$4:$E$123,"410",$AV$4:$AV$123)</f>
        <v>104136851</v>
      </c>
      <c r="AW132" s="120">
        <f>SUMIF($E$4:$E$123,"410",$AW$4:$AW$123)</f>
        <v>0</v>
      </c>
      <c r="AX132" s="120">
        <f>SUMIF($E$4:$E$123,"410",$AX$4:$AX$123)</f>
        <v>229575438</v>
      </c>
      <c r="AY132" s="120">
        <f>SUMIF($E$4:$E$123,"410",$AY$4:$AY$123)</f>
        <v>148105684</v>
      </c>
      <c r="AZ132" s="105">
        <f t="shared" si="121"/>
        <v>0.45536752012459225</v>
      </c>
      <c r="BA132" s="24">
        <f>SUM(BB132:BV132)</f>
        <v>3883390384</v>
      </c>
      <c r="BB132" s="123">
        <f>SUMIF($E$4:$E$123,"410",$BB$4:$BB$123)</f>
        <v>0</v>
      </c>
      <c r="BC132" s="123">
        <f>SUMIF($E$4:$E$123,"410",$BC$4:$BC$123)</f>
        <v>56716672</v>
      </c>
      <c r="BD132" s="123">
        <f>SUMIF($E$4:$E$123,"410",$BD$4:$BD$123)</f>
        <v>25996694</v>
      </c>
      <c r="BE132" s="123">
        <f>SUMIF($E$4:$E$123,"410",$BE$4:$BE$123)</f>
        <v>0</v>
      </c>
      <c r="BF132" s="123">
        <f>SUMIF($E$4:$E$123,"410",$BF$4:$BF$123)</f>
        <v>0</v>
      </c>
      <c r="BG132" s="123">
        <f>SUMIF($E$4:$E$123,"410",$BG$4:$BG$123)</f>
        <v>0</v>
      </c>
      <c r="BH132" s="123">
        <f>SUMIF($E$4:$E$123,"410",$BH$4:$BH$123)</f>
        <v>263610380</v>
      </c>
      <c r="BI132" s="123">
        <f>SUMIF($E$4:$E$123,"410",$BI$4:$BI$123)</f>
        <v>16387200</v>
      </c>
      <c r="BJ132" s="123">
        <f>SUMIF($E$4:$E$123,"410",$BJ$4:$BJ$123)</f>
        <v>0</v>
      </c>
      <c r="BK132" s="123">
        <f>SUMIF($E$4:$E$123,"410",$BK$4:$BK$123)</f>
        <v>23387200</v>
      </c>
      <c r="BL132" s="123">
        <f>SUMIF($E$4:$E$123,"410",$BL$4:$BL$123)</f>
        <v>206277850</v>
      </c>
      <c r="BM132" s="123">
        <f>SUMIF($E$4:$E$123,"410",$BM$4:$BM$123)</f>
        <v>0</v>
      </c>
      <c r="BN132" s="123">
        <f>SUMIF($E$4:$E$123,"410",$BN$4:$BN$123)</f>
        <v>50687200</v>
      </c>
      <c r="BO132" s="123">
        <f>SUMIF($E$4:$E$123,"410",$BO$4:$BO$123)</f>
        <v>0</v>
      </c>
      <c r="BP132" s="123">
        <f>SUMIF($E$4:$E$123,"410",$BP$4:$BP$123)</f>
        <v>2682906352</v>
      </c>
      <c r="BQ132" s="123">
        <f>SUMIF($E$4:$E$123,"410",$BQ$4:$BQ$123)</f>
        <v>213756321</v>
      </c>
      <c r="BR132" s="123">
        <f>SUMIF($E$4:$E$123,"410",$BR$4:$BR$123)</f>
        <v>0</v>
      </c>
      <c r="BS132" s="123">
        <f>SUMIF($E$4:$E$123,"410",$BS$4:$BS$123)</f>
        <v>186350165</v>
      </c>
      <c r="BT132" s="123">
        <f>SUMIF($E$4:$E$123,"410",$BT$4:$BT$123)</f>
        <v>0</v>
      </c>
      <c r="BU132" s="123">
        <f>SUMIF($E$4:$E$123,"410",$BU$4:$BU$123)</f>
        <v>32813650</v>
      </c>
      <c r="BV132" s="124">
        <f>SUMIF($E$4:$E$123,"410",$BV$4:$BV$123)</f>
        <v>124500700</v>
      </c>
      <c r="BW132" s="125">
        <f t="shared" si="123"/>
        <v>0.33915775361308403</v>
      </c>
      <c r="BX132" s="24">
        <f t="shared" si="124"/>
        <v>2892349368</v>
      </c>
      <c r="BY132" s="120">
        <f>SUMIF($E$4:$E$123,"410",$BY$4:$BY$123)</f>
        <v>0</v>
      </c>
      <c r="BZ132" s="120">
        <f>SUMIF($E$4:$E$123,"410",$BZ$4:$BZ$123)</f>
        <v>581421628</v>
      </c>
      <c r="CA132" s="120">
        <f>SUMIF($E$4:$E$123,"410",$CA$4:$CA$123)</f>
        <v>58864518</v>
      </c>
      <c r="CB132" s="120">
        <f>SUMIF($E$4:$E$123,"410",$CB$4:$CB$123)</f>
        <v>0</v>
      </c>
      <c r="CC132" s="120">
        <f>SUMIF($E$4:$E$123,"410",$CC$4:$CC$123)</f>
        <v>0</v>
      </c>
      <c r="CD132" s="120">
        <f>SUMIF($E$4:$E$123,"410",$CD$4:$CD$123)</f>
        <v>0</v>
      </c>
      <c r="CE132" s="120">
        <f>SUMIF($E$4:$E$123,"410",$CE$4:$CE$123)</f>
        <v>342956480</v>
      </c>
      <c r="CF132" s="120">
        <f>SUMIF($E$4:$E$123,"410",$CF$4:$CF$123)</f>
        <v>1612800</v>
      </c>
      <c r="CG132" s="120">
        <f>SUMIF($E$4:$E$123,"410",$CG$4:$CG$123)</f>
        <v>0</v>
      </c>
      <c r="CH132" s="120">
        <f>SUMIF($E$4:$E$123,"410",$CH$4:$CH$123)</f>
        <v>1612800</v>
      </c>
      <c r="CI132" s="120">
        <f>SUMIF($E$4:$E$123,"410",$CI$4:$CI$123)</f>
        <v>252283623</v>
      </c>
      <c r="CJ132" s="120">
        <f>SUMIF($E$4:$E$123,"410",$CJ$4:$CJ$123)</f>
        <v>0</v>
      </c>
      <c r="CK132" s="120">
        <f>SUMIF($E$4:$E$123,"410",$CK$4:$CK$123)</f>
        <v>4312800</v>
      </c>
      <c r="CL132" s="120">
        <f>SUMIF($E$4:$E$123,"410",$CL$4:$CL$123)</f>
        <v>0</v>
      </c>
      <c r="CM132" s="120">
        <f>SUMIF($E$4:$E$123,"410",$CM$4:$CM$123)</f>
        <v>832020025</v>
      </c>
      <c r="CN132" s="120">
        <f>SUMIF($E$4:$E$123,"410",$CN$4:$CN$123)</f>
        <v>473927970</v>
      </c>
      <c r="CO132" s="120">
        <f>SUMIF($E$4:$E$123,"410",$CO$4:$CO$123)</f>
        <v>0</v>
      </c>
      <c r="CP132" s="120">
        <f>SUMIF($E$4:$E$123,"410",$CP$4:$CP$123)</f>
        <v>81830185</v>
      </c>
      <c r="CQ132" s="120">
        <f>SUMIF($E$4:$E$123,"410",$CQ$4:$CQ$123)</f>
        <v>0</v>
      </c>
      <c r="CR132" s="120">
        <f>SUMIF($E$4:$E$123,"410",$CR$4:$CR$123)</f>
        <v>124850855</v>
      </c>
      <c r="CS132" s="126">
        <f>SUMIF($E$4:$E$123,"410",$CS$4:$CS$123)</f>
        <v>136655684</v>
      </c>
      <c r="CT132" s="21">
        <f t="shared" si="125"/>
        <v>0.66084224638691591</v>
      </c>
      <c r="CU132" s="24">
        <f t="shared" si="126"/>
        <v>5635686147</v>
      </c>
      <c r="CV132" s="123">
        <f>SUMIF($E$4:$E$123,"410",$CV$4:$CV$123)</f>
        <v>0</v>
      </c>
      <c r="CW132" s="123">
        <f>SUMIF($E$4:$E$123,"410",$CW$4:$CW$123)</f>
        <v>255873480</v>
      </c>
      <c r="CX132" s="123">
        <f>SUMIF($E$4:$E$123,"410",$CX$4:$CX$123)</f>
        <v>61379328</v>
      </c>
      <c r="CY132" s="123">
        <f>SUMIF($E$4:$E$123,"410",$CY$4:$CY$123)</f>
        <v>0</v>
      </c>
      <c r="CZ132" s="123">
        <f>SUMIF($E$4:$E$123,"410",$CZ$4:$CZ$123)</f>
        <v>0</v>
      </c>
      <c r="DA132" s="123">
        <f>SUMIF($E$4:$E$123,"410",$DA$4:$DA$123)</f>
        <v>0</v>
      </c>
      <c r="DB132" s="123">
        <f>SUMIF($E$4:$E$123,"410",$DB$4:$DB$123)</f>
        <v>1005453432</v>
      </c>
      <c r="DC132" s="123">
        <f>SUMIF($E$4:$E$123,"410",$DC$4:$DC$123)</f>
        <v>16387200</v>
      </c>
      <c r="DD132" s="123">
        <f>SUMIF($E$4:$E$123,"410",$DD$4:$DD$123)</f>
        <v>0</v>
      </c>
      <c r="DE132" s="127">
        <f>SUMIF($E$4:$E$123,"410",$DE$4:$DE$123)</f>
        <v>23387200</v>
      </c>
      <c r="DF132" s="127">
        <f>SUMIF($E$4:$E$123,"410",$DF$4:$DF$123)</f>
        <v>227716377</v>
      </c>
      <c r="DG132" s="127">
        <f>SUMIF($E$4:$E$123,"410",$DG$4:$DG$123)</f>
        <v>0</v>
      </c>
      <c r="DH132" s="127">
        <f>SUMIF($E$4:$E$123,"410",$DH$4:$DH$123)</f>
        <v>50687200</v>
      </c>
      <c r="DI132" s="127">
        <f>SUMIF($E$4:$E$123,"410",$DI$4:$DI$123)</f>
        <v>0</v>
      </c>
      <c r="DJ132" s="127">
        <f>SUMIF($E$4:$E$123,"410",$DJ$4:$DJ$123)</f>
        <v>3287205900</v>
      </c>
      <c r="DK132" s="127">
        <f>SUMIF($E$4:$E$123,"410",$DK$4:$DK$123)</f>
        <v>225450266</v>
      </c>
      <c r="DL132" s="127">
        <f>SUMIF($E$4:$E$123,"410",$DL$4:$DL$123)</f>
        <v>0</v>
      </c>
      <c r="DM132" s="127">
        <f>SUMIF($E$4:$E$123,"410",$DM$4:$DM$123)</f>
        <v>208656831</v>
      </c>
      <c r="DN132" s="127">
        <f>SUMIF($E$4:$E$123,"410",$DN$4:$DN$123)</f>
        <v>0</v>
      </c>
      <c r="DO132" s="127">
        <f>SUMIF($E$4:$E$123,"410",$DO$4:$DO$123)</f>
        <v>137538233</v>
      </c>
      <c r="DP132" s="127">
        <f>SUMIF($E$4:$E$123,"410",$DP$4:$DP$123)</f>
        <v>135950700</v>
      </c>
      <c r="DR132" s="25">
        <f t="shared" si="127"/>
        <v>8528035515</v>
      </c>
      <c r="DS132" s="25">
        <f t="shared" si="128"/>
        <v>8528035515</v>
      </c>
      <c r="DT132" s="25">
        <f t="shared" si="129"/>
        <v>8528035515</v>
      </c>
      <c r="DV132" s="33"/>
    </row>
    <row r="133" spans="3:126" ht="14.25" customHeight="1" x14ac:dyDescent="0.25">
      <c r="C133" s="130"/>
      <c r="D133" s="131" t="s">
        <v>371</v>
      </c>
      <c r="E133" s="111">
        <v>510</v>
      </c>
      <c r="F133" s="119"/>
      <c r="G133" s="120">
        <f>SUMIF($E$4:$E$123,"510",$G$4:$G$123)</f>
        <v>1431994763</v>
      </c>
      <c r="H133" s="121">
        <f>SUMIF($E$4:$E$123,"510",$H$4:$H$123)</f>
        <v>61228603</v>
      </c>
      <c r="I133" s="121">
        <f>SUMIF($E$4:$E$124,"510",$I$4:$I$124)</f>
        <v>475397803</v>
      </c>
      <c r="J133" s="121">
        <f>SUMIF($E$4:$E$124,"510",$J$4:$J$124)</f>
        <v>64023067</v>
      </c>
      <c r="K133" s="120">
        <f>SUMIF($E$4:$E$123,"510",$K$4:$K$123)</f>
        <v>0</v>
      </c>
      <c r="L133" s="119">
        <f>SUMIF($E$4:$E$123,"510",$L$4:$L$123)</f>
        <v>154000000</v>
      </c>
      <c r="M133" s="119">
        <f>SUMIF($E$4:$E$123,"510",$M$4:$M$123)</f>
        <v>0</v>
      </c>
      <c r="N133" s="119">
        <f>SUMIF($E$4:$E$123,"510",$N$4:$N$123)</f>
        <v>0</v>
      </c>
      <c r="O133" s="119">
        <f>SUMIF($E$4:$E$123,"510",$O$4:$O$123)</f>
        <v>1000000</v>
      </c>
      <c r="P133" s="119">
        <f>SUMIF($E$4:$E$123,"510",$P$4:$P$123)</f>
        <v>1000000</v>
      </c>
      <c r="Q133" s="119">
        <f>SUMIF($E$4:$E$123,"510",$Q$4:$Q$123)</f>
        <v>1000000</v>
      </c>
      <c r="R133" s="119">
        <f>SUMIF($E$4:$E$123,"510",$R$4:$R$123)</f>
        <v>0</v>
      </c>
      <c r="S133" s="119">
        <f>SUMIF($E$4:$E$123,"510",$S$4:$S$123)</f>
        <v>0</v>
      </c>
      <c r="T133" s="119">
        <f>SUMIF($E$4:$E$123,"510",$T$4:$T$123)</f>
        <v>0</v>
      </c>
      <c r="U133" s="119">
        <f>SUMIF($E$4:$E$123,"510",$U$4:$U$123)</f>
        <v>0</v>
      </c>
      <c r="V133" s="119">
        <f>SUMIF($E$4:$E$123,"510",$V$4:$V$123)</f>
        <v>0</v>
      </c>
      <c r="W133" s="119">
        <f>SUMIF($E$4:$E$123,"510",$W$4:$W$123)</f>
        <v>168000000</v>
      </c>
      <c r="X133" s="119">
        <f>SUMIF($E$4:$E$123,"510",$X$4:$X$123)</f>
        <v>37000000</v>
      </c>
      <c r="Y133" s="119">
        <f>SUMIF($E$4:$E$123,"510",$Y$4:$Y$123)</f>
        <v>209017206</v>
      </c>
      <c r="Z133" s="119">
        <f>SUMIF($E$4:$E$123,"510",$Z$4:$Z$123)</f>
        <v>74091417</v>
      </c>
      <c r="AA133" s="119"/>
      <c r="AB133" s="119">
        <f>SUMIF($E$4:$E$123,"510",$AB$4:$AB$123)</f>
        <v>186236667</v>
      </c>
      <c r="AC133" s="122">
        <f t="shared" si="120"/>
        <v>0.86416201928526182</v>
      </c>
      <c r="AD133" s="120">
        <f>SUMIF($E$4:$E$123,"510",$AD$4:$AD$123)</f>
        <v>1237475486</v>
      </c>
      <c r="AE133" s="120">
        <f>SUMIF($E$4:$E$123,"510",$AE$4:$AE$123)</f>
        <v>61228603</v>
      </c>
      <c r="AF133" s="120">
        <f>SUMIF($E$4:$E$123,"510",$AF$4:$AF$123)</f>
        <v>453736275</v>
      </c>
      <c r="AG133" s="120">
        <f>SUMIF($E$4:$E$123,"510",$AG$4:$AG$123)</f>
        <v>52929687</v>
      </c>
      <c r="AH133" s="120">
        <f>SUMIF($E$4:$E$123,"510",$AH$4:$AH$123)</f>
        <v>0</v>
      </c>
      <c r="AI133" s="120">
        <f>SUMIF($E$4:$E$123,"510",$AI$4:$AI$123)</f>
        <v>134655529</v>
      </c>
      <c r="AJ133" s="120">
        <f>SUMIF($E$4:$E$123,"510",$AJ$4:$AJ$123)</f>
        <v>0</v>
      </c>
      <c r="AK133" s="120">
        <f>SUMIF($E$4:$E$123,"510",$AK$4:$AK$123)</f>
        <v>0</v>
      </c>
      <c r="AL133" s="120">
        <f>SUMIF($E$4:$E$123,"510",$AL$4:$AL$123)</f>
        <v>1000000</v>
      </c>
      <c r="AM133" s="120">
        <f>SUMIF($E$4:$E$123,"510",$AM$4:$AM$123)</f>
        <v>1000000</v>
      </c>
      <c r="AN133" s="120">
        <f>SUMIF($E$4:$E$123,"510",$AN$4:$AN$123)</f>
        <v>1000000</v>
      </c>
      <c r="AO133" s="120">
        <f>SUMIF($E$4:$E$123,"510",$AO$4:$AO$123)</f>
        <v>0</v>
      </c>
      <c r="AP133" s="120">
        <f>SUMIF($E$4:$E$123,"510",$AP$4:$AP$123)</f>
        <v>0</v>
      </c>
      <c r="AQ133" s="120">
        <f>SUMIF($E$4:$E$123,"510",$AQ$4:$AQ$123)</f>
        <v>0</v>
      </c>
      <c r="AR133" s="120">
        <f>SUMIF($E$4:$E$123,"510",$AR$4:$AR$123)</f>
        <v>0</v>
      </c>
      <c r="AS133" s="120">
        <f>SUMIF($E$4:$E$123,"510",$AS$4:$AS$123)</f>
        <v>0</v>
      </c>
      <c r="AT133" s="120">
        <f>SUMIF($E$4:$E$123,"510",$AT$4:$AT$123)</f>
        <v>146440268</v>
      </c>
      <c r="AU133" s="120">
        <f>SUMIF($E$4:$E$123,"510",$AU$4:$AU$123)</f>
        <v>31319233</v>
      </c>
      <c r="AV133" s="120">
        <f>SUMIF($E$4:$E$123,"510",$AV$4:$AV$123)</f>
        <v>165788895</v>
      </c>
      <c r="AW133" s="120">
        <f>SUMIF($E$4:$E$123,"510",$AW$4:$AW$123)</f>
        <v>74091417</v>
      </c>
      <c r="AX133" s="120">
        <f>SUMIF($E$4:$E$123," 510",$AX$4:$AX$123)</f>
        <v>0</v>
      </c>
      <c r="AY133" s="120">
        <f>SUMIF($E$4:$E$123,"510",$AY$4:$AY$123)</f>
        <v>114285579</v>
      </c>
      <c r="AZ133" s="105">
        <f t="shared" si="121"/>
        <v>0.13583798071473818</v>
      </c>
      <c r="BA133" s="24">
        <f t="shared" si="122"/>
        <v>194519277</v>
      </c>
      <c r="BB133" s="123">
        <f>SUMIF($E$4:$E$123,"510",$BB$4:$BB$123)</f>
        <v>0</v>
      </c>
      <c r="BC133" s="123">
        <f>SUMIF($E$4:$E$123,"510",$BC$4:$BC$123)</f>
        <v>21661528</v>
      </c>
      <c r="BD133" s="123">
        <f>SUMIF($E$4:$E$123,"510",$BD$4:$BD$123)</f>
        <v>11093380</v>
      </c>
      <c r="BE133" s="123">
        <f>SUMIF($E$4:$E$123,"510",$BE$4:$BE$123)</f>
        <v>0</v>
      </c>
      <c r="BF133" s="123">
        <f>SUMIF($E$4:$E$123,"510",$BF$4:$BF$123)</f>
        <v>19344471</v>
      </c>
      <c r="BG133" s="123">
        <f>SUMIF($E$4:$E$123,"510",$BG$4:$BG$123)</f>
        <v>0</v>
      </c>
      <c r="BH133" s="123">
        <f>SUMIF($E$4:$E$123,"510",$BH$4:$BH$123)</f>
        <v>0</v>
      </c>
      <c r="BI133" s="123">
        <f>SUMIF($E$4:$E$123,"510",$BI$4:$BI$123)</f>
        <v>0</v>
      </c>
      <c r="BJ133" s="123">
        <f>SUMIF($E$4:$E$123,"510",$BJ$4:$BJ$123)</f>
        <v>0</v>
      </c>
      <c r="BK133" s="123">
        <f>SUMIF($E$4:$E$123,"510",$BK$4:$BK$123)</f>
        <v>0</v>
      </c>
      <c r="BL133" s="123">
        <f>SUMIF($E$4:$E$123,"510",$BL$4:$BL$123)</f>
        <v>0</v>
      </c>
      <c r="BM133" s="123">
        <f>SUMIF($E$4:$E$123,"510",$BM$4:$BM$123)</f>
        <v>0</v>
      </c>
      <c r="BN133" s="123">
        <f>SUMIF($E$4:$E$123,"510",$BN$4:$BN$123)</f>
        <v>0</v>
      </c>
      <c r="BO133" s="123">
        <f>SUMIF($E$4:$E$123,"510",$BO$4:$BO$123)</f>
        <v>0</v>
      </c>
      <c r="BP133" s="123">
        <f>SUMIF($E$4:$E$123,"510",$BP$4:$BP$123)</f>
        <v>0</v>
      </c>
      <c r="BQ133" s="123">
        <f>SUMIF($E$4:$E$123,"510",$BQ$4:$BQ$123)</f>
        <v>21559732</v>
      </c>
      <c r="BR133" s="123">
        <f>SUMIF($E$4:$E$123,"510",$BR$4:$BR$123)</f>
        <v>5680767</v>
      </c>
      <c r="BS133" s="123">
        <f>SUMIF($E$4:$E$123,"510",$BS$4:$BS$123)</f>
        <v>43228311</v>
      </c>
      <c r="BT133" s="123">
        <f>SUMIF($E$4:$E$123,"510",$BT$4:$BT$123)</f>
        <v>0</v>
      </c>
      <c r="BU133" s="123">
        <f>SUMIF($E$4:$E$123,"510",$BU$4:$BU$123)</f>
        <v>0</v>
      </c>
      <c r="BV133" s="124">
        <f>SUMIF($E$4:$E$123,"510",$BV$4:$BV$123)</f>
        <v>71951088</v>
      </c>
      <c r="BW133" s="125">
        <f t="shared" si="123"/>
        <v>0.77696590500729368</v>
      </c>
      <c r="BX133" s="24">
        <f t="shared" si="124"/>
        <v>1112611107</v>
      </c>
      <c r="BY133" s="120">
        <f>SUMIF($E$4:$E$123,"510",$BY$4:$BY$123)</f>
        <v>58726458</v>
      </c>
      <c r="BZ133" s="120">
        <f>SUMIF($E$4:$E$123,"510",$BZ$4:$BZ$123)</f>
        <v>420458125</v>
      </c>
      <c r="CA133" s="120">
        <f>SUMIF($E$4:$E$123,"510",$CA$4:$CA$123)</f>
        <v>52081397</v>
      </c>
      <c r="CB133" s="120">
        <f>SUMIF($E$4:$E$123,"510",$CB$4:$CB$123)</f>
        <v>0</v>
      </c>
      <c r="CC133" s="120">
        <f>SUMIF($E$4:$E$123,"510",$CC$4:$CC$123)</f>
        <v>119567225</v>
      </c>
      <c r="CD133" s="120">
        <f>SUMIF($E$4:$E$123,"510",$CD$4:$CD$123)</f>
        <v>0</v>
      </c>
      <c r="CE133" s="120">
        <f>SUMIF($E$4:$E$123,"510",$CE$4:$CE$123)</f>
        <v>0</v>
      </c>
      <c r="CF133" s="120">
        <f>SUMIF($E$4:$E$123,"510",$CF$4:$CF$123)</f>
        <v>0</v>
      </c>
      <c r="CG133" s="120">
        <f>SUMIF($E$4:$E$123,"510",$CG$4:$CG$123)</f>
        <v>0</v>
      </c>
      <c r="CH133" s="120">
        <f>SUMIF($E$4:$E$123,"510",$CH$4:$CH$123)</f>
        <v>0</v>
      </c>
      <c r="CI133" s="120">
        <f>SUMIF($E$4:$E$123,"510",$CI$4:$CI$123)</f>
        <v>0</v>
      </c>
      <c r="CJ133" s="120">
        <f>SUMIF($E$4:$E$123,"510",$CJ$4:$CJ$123)</f>
        <v>0</v>
      </c>
      <c r="CK133" s="120">
        <f>SUMIF($E$4:$E$123,"510",$CK$4:$CK$123)</f>
        <v>0</v>
      </c>
      <c r="CL133" s="120">
        <f>SUMIF($E$4:$E$123,"510",$CL$4:$CL$123)</f>
        <v>0</v>
      </c>
      <c r="CM133" s="120">
        <f>SUMIF($E$4:$E$123,"510",$CM$4:$CM$123)</f>
        <v>0</v>
      </c>
      <c r="CN133" s="120">
        <f>SUMIF($E$4:$E$123,"510",$CN$4:$CN$123)</f>
        <v>142189882</v>
      </c>
      <c r="CO133" s="120">
        <f>SUMIF($E$4:$E$123,"510",$CO$4:$CO$123)</f>
        <v>31319233</v>
      </c>
      <c r="CP133" s="120">
        <f>SUMIF($E$4:$E$123,"510",$CP$4:$CP$123)</f>
        <v>123069134</v>
      </c>
      <c r="CQ133" s="120">
        <f>SUMIF($E$4:$E$123,"510",$CQ$4:$CQ$123)</f>
        <v>64320741</v>
      </c>
      <c r="CR133" s="120">
        <f>SUMIF($E$4:$E$123,"510",$CR$4:$CR$123)</f>
        <v>0</v>
      </c>
      <c r="CS133" s="126">
        <f>SUMIF($E$4:$E$123,"510",$CS$4:$CS$123)</f>
        <v>100878912</v>
      </c>
      <c r="CT133" s="21">
        <f t="shared" si="125"/>
        <v>0.22303409499270632</v>
      </c>
      <c r="CU133" s="24">
        <f t="shared" si="126"/>
        <v>319383656</v>
      </c>
      <c r="CV133" s="123">
        <f>SUMIF($E$4:$E$123,"510",$CV$4:$CV$123)</f>
        <v>2502145</v>
      </c>
      <c r="CW133" s="123">
        <f>SUMIF($E$4:$E$123,"510",$CW$4:$CW$123)</f>
        <v>54939678</v>
      </c>
      <c r="CX133" s="123">
        <f>SUMIF($E$4:$E$123,"510",$CX$4:$CX$123)</f>
        <v>11941670</v>
      </c>
      <c r="CY133" s="123">
        <f>SUMIF($E$4:$E$123,"510",$CY$4:$CY$123)</f>
        <v>0</v>
      </c>
      <c r="CZ133" s="123">
        <f>SUMIF($E$4:$E$123,"510",$CZ$4:$CZ$123)</f>
        <v>34432775</v>
      </c>
      <c r="DA133" s="123">
        <f>SUMIF($E$4:$E$123,"510",$DA$4:$DA$123)</f>
        <v>0</v>
      </c>
      <c r="DB133" s="123">
        <f>SUMIF($E$4:$E$123,"510",$DB$4:$DB$123)</f>
        <v>0</v>
      </c>
      <c r="DC133" s="123">
        <f>SUMIF($E$4:$E$123,"510",$DC$4:$DC$123)</f>
        <v>1000000</v>
      </c>
      <c r="DD133" s="123">
        <f>SUMIF($E$4:$E$123,"510",$DD$4:$DD$123)</f>
        <v>1000000</v>
      </c>
      <c r="DE133" s="127">
        <f>SUMIF($E$4:$E$123,"510",$DE$4:$DE$123)</f>
        <v>1000000</v>
      </c>
      <c r="DF133" s="127">
        <f>SUMIF($E$4:$E$123,"510",$DF$4:$DF$123)</f>
        <v>0</v>
      </c>
      <c r="DG133" s="127">
        <f>SUMIF($E$4:$E$123,"510",$DG$4:$DG$123)</f>
        <v>0</v>
      </c>
      <c r="DH133" s="127">
        <f>SUMIF($E$4:$E$123,"510",$DH$4:$DH$123)</f>
        <v>0</v>
      </c>
      <c r="DI133" s="127">
        <f>SUMIF($E$4:$E$123,"510",$DI$4:$DI$123)</f>
        <v>0</v>
      </c>
      <c r="DJ133" s="127">
        <f>SUMIF($E$4:$E$123,"510",$DJ$4:$DJ$123)</f>
        <v>0</v>
      </c>
      <c r="DK133" s="127">
        <f>SUMIF($E$4:$E$123,"510",$DK$4:$DK$123)</f>
        <v>25810118</v>
      </c>
      <c r="DL133" s="127">
        <f>SUMIF($E$4:$E$123,"510",$DL$4:$DL$123)</f>
        <v>5680767</v>
      </c>
      <c r="DM133" s="127">
        <f>SUMIF($E$4:$E$123,"510",$DM$4:$DM$123)</f>
        <v>85948072</v>
      </c>
      <c r="DN133" s="127">
        <f>SUMIF($E$4:$E$123,"510",$DN$4:$DN$123)</f>
        <v>9770676</v>
      </c>
      <c r="DO133" s="127">
        <f>SUMIF($E$4:$E$123,"510",$DO$4:$DO$123)</f>
        <v>0</v>
      </c>
      <c r="DP133" s="127">
        <f>SUMIF($E$4:$E$123,"510",$DP$4:$DP$123)</f>
        <v>85357755</v>
      </c>
      <c r="DR133" s="25">
        <f t="shared" si="127"/>
        <v>1431994763</v>
      </c>
      <c r="DS133" s="25">
        <f t="shared" si="128"/>
        <v>1431994763</v>
      </c>
      <c r="DT133" s="25">
        <f t="shared" si="129"/>
        <v>1431994763</v>
      </c>
    </row>
    <row r="134" spans="3:126" x14ac:dyDescent="0.25">
      <c r="C134" s="130"/>
      <c r="D134" s="118" t="s">
        <v>372</v>
      </c>
      <c r="E134" s="111">
        <v>520</v>
      </c>
      <c r="F134" s="119"/>
      <c r="G134" s="120">
        <f>SUMIF($E$4:$E$123,"520",$G$4:$G$123)</f>
        <v>3899227449</v>
      </c>
      <c r="H134" s="121">
        <f>SUMIF($E$4:$E$123,"520",$H$4:$H$123)</f>
        <v>0</v>
      </c>
      <c r="I134" s="121">
        <f>SUMIF($E$4:$E$123,"520",$I$4:$I$123)</f>
        <v>525230000</v>
      </c>
      <c r="J134" s="121">
        <f>SUMIF($E$4:$E$124,"520",$J$4:$J$124)</f>
        <v>0</v>
      </c>
      <c r="K134" s="120">
        <f>SUMIF($E$4:$E$123,"520",$K$4:$K$123)</f>
        <v>0</v>
      </c>
      <c r="L134" s="119">
        <f>SUMIF($E$4:$E$123,"520",$L$4:$L$123)</f>
        <v>6000000</v>
      </c>
      <c r="M134" s="119">
        <f>SUMIF($E$4:$E$123,"520",$M$4:$M$123)</f>
        <v>0</v>
      </c>
      <c r="N134" s="119">
        <f>SUMIF($E$4:$E$123,"520",$N$4:$N$123)</f>
        <v>0</v>
      </c>
      <c r="O134" s="119">
        <f>SUMIF($E$4:$E$123,"520",$O$4:$O$123)</f>
        <v>0</v>
      </c>
      <c r="P134" s="119">
        <f>SUMIF($E$4:$E$123,"520",$P$4:$P$123)</f>
        <v>0</v>
      </c>
      <c r="Q134" s="119">
        <f>SUMIF($E$4:$E$123,"520",$Q$4:$Q$123)</f>
        <v>0</v>
      </c>
      <c r="R134" s="119">
        <f>SUMIF($E$4:$E$123,"520",$R$4:$R$123)</f>
        <v>0</v>
      </c>
      <c r="S134" s="119">
        <f>SUMIF($E$4:$E$123,"520",$S$4:$S$123)</f>
        <v>0</v>
      </c>
      <c r="T134" s="119">
        <f>SUMIF($E$4:$E$123,"520",$T$4:$T$123)</f>
        <v>0</v>
      </c>
      <c r="U134" s="119">
        <f>SUMIF($E$4:$E$123,"520",$U$4:$U$123)</f>
        <v>0</v>
      </c>
      <c r="V134" s="119">
        <f>SUMIF($E$4:$E$123,"520",$V$4:$V$123)</f>
        <v>2000000000</v>
      </c>
      <c r="W134" s="119">
        <f>SUMIF($E$4:$E$123,"520",$W$4:$W$123)</f>
        <v>160000000</v>
      </c>
      <c r="X134" s="119">
        <f>SUMIF($E$4:$E$123,"520",$X$4:$X$123)</f>
        <v>0</v>
      </c>
      <c r="Y134" s="119">
        <f>SUMIF($E$4:$E$123,"520",$Y$4:$Y$123)</f>
        <v>430000000</v>
      </c>
      <c r="Z134" s="119">
        <f>SUMIF($E$4:$E$115,"520",$Z$4:$Z$115)</f>
        <v>0</v>
      </c>
      <c r="AA134" s="119"/>
      <c r="AB134" s="119">
        <f>SUMIF($E$4:$E$123,"520",$AB$4:$AB$123)</f>
        <v>777997449</v>
      </c>
      <c r="AC134" s="122">
        <f t="shared" si="120"/>
        <v>0.80839169405426492</v>
      </c>
      <c r="AD134" s="120">
        <f>SUMIF($E$4:$E$123,"520",$AD$4:$AD$123)</f>
        <v>3152103083</v>
      </c>
      <c r="AE134" s="120">
        <f>SUMIF($E$4:$E$123,"520",$AE$4:$AE$123)</f>
        <v>0</v>
      </c>
      <c r="AF134" s="120">
        <f>SUMIF($E$4:$E$123,"520",$AF$4:$AF$123)</f>
        <v>455615937</v>
      </c>
      <c r="AG134" s="120">
        <f>SUMIF($E$4:$E$123,"520",$AG$4:$AG$123)</f>
        <v>0</v>
      </c>
      <c r="AH134" s="120">
        <f>SUMIF($E$4:$E$123,"520",$AH$4:$AH$123)</f>
        <v>0</v>
      </c>
      <c r="AI134" s="120">
        <f>SUMIF($E$4:$E$123,"520",$AI$4:$AI$123)</f>
        <v>5000000</v>
      </c>
      <c r="AJ134" s="120">
        <f>SUMIF($E$4:$E$123,"520",$AJ$4:$AJ$123)</f>
        <v>0</v>
      </c>
      <c r="AK134" s="120">
        <f>SUMIF($E$4:$E$123,"520",$AK$4:$AK$123)</f>
        <v>0</v>
      </c>
      <c r="AL134" s="120">
        <f>SUMIF($E$4:$E$123,"520",$AL$4:$AL$123)</f>
        <v>0</v>
      </c>
      <c r="AM134" s="120">
        <f>SUMIF($E$4:$E$123,"520",$AM$4:$AM$123)</f>
        <v>0</v>
      </c>
      <c r="AN134" s="120">
        <f>SUMIF($E$4:$E$123,"520",$AN$4:$AN$123)</f>
        <v>0</v>
      </c>
      <c r="AO134" s="120">
        <f>SUMIF($E$4:$E$123,"520",$AO$4:$AO$123)</f>
        <v>0</v>
      </c>
      <c r="AP134" s="120">
        <f>SUMIF($E$4:$E$123,"520",$AP$4:$AP$123)</f>
        <v>0</v>
      </c>
      <c r="AQ134" s="120">
        <f>SUMIF($E$4:$E$123,"520",$AQ$4:$AQ$123)</f>
        <v>0</v>
      </c>
      <c r="AR134" s="120">
        <f>SUMIF($E$4:$E$123,"520",$AR$4:$AR$123)</f>
        <v>0</v>
      </c>
      <c r="AS134" s="120">
        <f>SUMIF($E$4:$E$123,"520",$AS$4:$AS$123)</f>
        <v>1525009311</v>
      </c>
      <c r="AT134" s="120">
        <f>SUMIF($E$4:$E$123,"520",$AT$4:$AT$123)</f>
        <v>145758973</v>
      </c>
      <c r="AU134" s="120">
        <f>SUMIF($E$4:$E$123,"520",$AU$4:$AU$123)</f>
        <v>0</v>
      </c>
      <c r="AV134" s="120">
        <f>SUMIF($E$4:$E$123,"520",$AV$4:$AV$123)</f>
        <v>323968220</v>
      </c>
      <c r="AW134" s="120">
        <f>SUMIF($E$4:$E$123,"520",$AW$4:$AW$123)</f>
        <v>0</v>
      </c>
      <c r="AX134" s="120">
        <f>SUMIF($E$4:$E$123,"520",$AX$4:$AX$123)</f>
        <v>0</v>
      </c>
      <c r="AY134" s="120">
        <f>SUMIF($E$4:$E$123,"520",$AY$4:$AY$123)</f>
        <v>696750642</v>
      </c>
      <c r="AZ134" s="105">
        <f t="shared" si="121"/>
        <v>0.19160830594573508</v>
      </c>
      <c r="BA134" s="24">
        <f t="shared" si="122"/>
        <v>747124366</v>
      </c>
      <c r="BB134" s="123">
        <f>SUMIF($E$4:$E$123,"520",$BB$4:$BB$123)</f>
        <v>0</v>
      </c>
      <c r="BC134" s="123">
        <f>SUMIF($E$4:$E$123,"520",$BC$4:$BC$123)</f>
        <v>69614063</v>
      </c>
      <c r="BD134" s="123">
        <f>SUMIF($E$4:$E$123,"520",$BD$4:$BD$123)</f>
        <v>0</v>
      </c>
      <c r="BE134" s="123">
        <f>SUMIF($E$4:$E$123,"520",$BE$4:$BE$123)</f>
        <v>0</v>
      </c>
      <c r="BF134" s="123">
        <f>SUMIF($E$4:$E$123,"520",$BF$4:$BF$123)</f>
        <v>1000000</v>
      </c>
      <c r="BG134" s="123">
        <f>SUMIF($E$4:$E$123,"520",$BG$4:$BG$123)</f>
        <v>0</v>
      </c>
      <c r="BH134" s="123">
        <f>SUMIF($E$4:$E$123,"520",$BH$4:$BH$123)</f>
        <v>0</v>
      </c>
      <c r="BI134" s="123">
        <f>SUMIF($E$4:$E$123,"520",$BI$4:$BI$123)</f>
        <v>0</v>
      </c>
      <c r="BJ134" s="123">
        <f>SUMIF($E$4:$E$123,"520",$BJ$4:$BJ$123)</f>
        <v>0</v>
      </c>
      <c r="BK134" s="123">
        <f>SUMIF($E$4:$E$123,"520",$BK$4:$BK$123)</f>
        <v>0</v>
      </c>
      <c r="BL134" s="123">
        <f>SUMIF($E$4:$E$123,"520",$BL$4:$BL$123)</f>
        <v>0</v>
      </c>
      <c r="BM134" s="123">
        <f>SUMIF($E$4:$E$123,"520",$BM$4:$BM$123)</f>
        <v>0</v>
      </c>
      <c r="BN134" s="123">
        <f>SUMIF($E$4:$E$123,"520",$BN$4:$BN$123)</f>
        <v>0</v>
      </c>
      <c r="BO134" s="123">
        <f>SUMIF($E$4:$E$123,"520",$BO$4:$BO$123)</f>
        <v>0</v>
      </c>
      <c r="BP134" s="123">
        <f>SUMIF($E$4:$E$123,"520",$BP$4:$BP$123)</f>
        <v>474990689</v>
      </c>
      <c r="BQ134" s="123">
        <f>SUMIF($E$4:$E$123,"520",$BQ$4:$BQ$123)</f>
        <v>14241027</v>
      </c>
      <c r="BR134" s="123">
        <f>SUMIF($E$4:$E$123,"520",$BR$4:$BR$123)</f>
        <v>0</v>
      </c>
      <c r="BS134" s="123">
        <f>SUMIF($E$4:$E$123,"520",$BS$4:$BS$123)</f>
        <v>106031780</v>
      </c>
      <c r="BT134" s="123">
        <f>SUMIF($E$4:$E$123,"520",$BT$4:$BT$123)</f>
        <v>0</v>
      </c>
      <c r="BU134" s="123">
        <f>SUMIF($E$4:$E$123,"520",$BU$4:$BU$123)</f>
        <v>0</v>
      </c>
      <c r="BV134" s="124">
        <f>SUMIF($E$4:$E$123,"520",$BV$4:$BV$123)</f>
        <v>81246807</v>
      </c>
      <c r="BW134" s="125">
        <f t="shared" si="123"/>
        <v>0.74871697078063937</v>
      </c>
      <c r="BX134" s="24">
        <f t="shared" si="124"/>
        <v>2919417764</v>
      </c>
      <c r="BY134" s="120">
        <f>SUMIF($E$4:$E$123,"520",$BY$4:$BY$123)</f>
        <v>0</v>
      </c>
      <c r="BZ134" s="120">
        <f>SUMIF($E$4:$E$123,"520",$BZ$4:$BZ$123)</f>
        <v>443911059</v>
      </c>
      <c r="CA134" s="120">
        <f>SUMIF($E$4:$E$123,"520",$CA$4:$CA$123)</f>
        <v>0</v>
      </c>
      <c r="CB134" s="120">
        <f>SUMIF($E$4:$E$123,"520",$CB$4:$CB$123)</f>
        <v>0</v>
      </c>
      <c r="CC134" s="120">
        <f>SUMIF($E$4:$E$123,"520",$CC$4:$CC$123)</f>
        <v>0</v>
      </c>
      <c r="CD134" s="120">
        <f>SUMIF($E$4:$E$123,"520",$CD$4:$CD$123)</f>
        <v>0</v>
      </c>
      <c r="CE134" s="120">
        <f>SUMIF($E$4:$E$123,"520",$CE$4:$CE$123)</f>
        <v>0</v>
      </c>
      <c r="CF134" s="120">
        <f>SUMIF($E$4:$E$123,"520",$CF$4:$CF$123)</f>
        <v>0</v>
      </c>
      <c r="CG134" s="120">
        <f>SUMIF($E$4:$E$123,"520",$CG$4:$CG$123)</f>
        <v>0</v>
      </c>
      <c r="CH134" s="120">
        <f>SUMIF($E$4:$E$123,"520",$CH$4:$CH$123)</f>
        <v>0</v>
      </c>
      <c r="CI134" s="120">
        <f>SUMIF($E$4:$E$123,"520",$CI$4:$CI$123)</f>
        <v>0</v>
      </c>
      <c r="CJ134" s="120">
        <f>SUMIF($E$4:$E$123,"520",$CJ$4:$CJ$123)</f>
        <v>0</v>
      </c>
      <c r="CK134" s="120">
        <f>SUMIF($E$4:$E$123,"520",$CK$4:$CK$123)</f>
        <v>0</v>
      </c>
      <c r="CL134" s="120">
        <f>SUMIF($E$4:$E$123,"520",$CL$4:$CL$123)</f>
        <v>0</v>
      </c>
      <c r="CM134" s="120">
        <f>SUMIF($E$4:$E$123,"520",$CM$4:$CM$123)</f>
        <v>1457044549</v>
      </c>
      <c r="CN134" s="120">
        <f>SUMIF($E$4:$E$123,"520",$CN$4:$CN$123)</f>
        <v>141310263</v>
      </c>
      <c r="CO134" s="120">
        <f>SUMIF($E$4:$E$123,"520",$CO$4:$CO$123)</f>
        <v>0</v>
      </c>
      <c r="CP134" s="120">
        <f>SUMIF($E$4:$E$123,"520",$CP$4:$CP$123)</f>
        <v>225133527</v>
      </c>
      <c r="CQ134" s="120">
        <f>SUMIF($E$4:$E$123,"520",$CQ$4:$CQ$123)</f>
        <v>0</v>
      </c>
      <c r="CR134" s="120">
        <f>SUMIF($E$4:$E$123,"520",$CR$4:$CR$123)</f>
        <v>0</v>
      </c>
      <c r="CS134" s="126">
        <f>SUMIF($E$4:$E$123,"520",$CS$4:$CS$123)</f>
        <v>652018366</v>
      </c>
      <c r="CT134" s="21">
        <f t="shared" si="125"/>
        <v>0.25128302921936063</v>
      </c>
      <c r="CU134" s="24">
        <f t="shared" si="126"/>
        <v>979809685</v>
      </c>
      <c r="CV134" s="123">
        <f>SUMIF($E$4:$E$123,"520",$CV$4:$CV$123)</f>
        <v>0</v>
      </c>
      <c r="CW134" s="123">
        <f>SUMIF($E$4:$E$123,"520",$CW$4:$CW$123)</f>
        <v>81318941</v>
      </c>
      <c r="CX134" s="123">
        <f>SUMIF($E$4:$E$123,"520",$CX$4:$CX$123)</f>
        <v>0</v>
      </c>
      <c r="CY134" s="123">
        <f>SUMIF($E$4:$E$123,"520",$CY$4:$CY$123)</f>
        <v>0</v>
      </c>
      <c r="CZ134" s="123">
        <f>SUMIF($E$4:$E$123,"520",$CZ$4:$CZ$123)</f>
        <v>6000000</v>
      </c>
      <c r="DA134" s="123">
        <f>SUMIF($E$4:$E$123,"520",$DA$4:$DA$123)</f>
        <v>0</v>
      </c>
      <c r="DB134" s="123">
        <f>SUMIF($E$4:$E$123,"520",$DB$4:$DB$123)</f>
        <v>0</v>
      </c>
      <c r="DC134" s="123">
        <f>SUMIF($E$4:$E$123,"520",$DC$4:$DC$123)</f>
        <v>0</v>
      </c>
      <c r="DD134" s="123">
        <f>SUMIF($E$4:$E$123,"520",$DD$4:$DD$123)</f>
        <v>0</v>
      </c>
      <c r="DE134" s="127">
        <f>SUMIF($E$4:$E$123,"520",$DE$4:$DE$123)</f>
        <v>0</v>
      </c>
      <c r="DF134" s="127">
        <f>SUMIF($E$4:$E$123,"520",$DF$4:$DF$123)</f>
        <v>0</v>
      </c>
      <c r="DG134" s="127">
        <f>SUMIF($E$4:$E$123,"520",$DG$4:$DG$123)</f>
        <v>0</v>
      </c>
      <c r="DH134" s="127">
        <f>SUMIF($E$4:$E$123,"520",$DH$4:$DH$123)</f>
        <v>0</v>
      </c>
      <c r="DI134" s="127">
        <f>SUMIF($E$4:$E$123,"520",$DI$4:$DI$123)</f>
        <v>0</v>
      </c>
      <c r="DJ134" s="127">
        <f>SUMIF($E$4:$E$123,"520",$DJ$4:$DJ$123)</f>
        <v>542955451</v>
      </c>
      <c r="DK134" s="127">
        <f>SUMIF($E$4:$E$123,"520",$DK$4:$DK$123)</f>
        <v>18689737</v>
      </c>
      <c r="DL134" s="127">
        <f>SUMIF($E$4:$E$123,"520",$DL$4:$DL$123)</f>
        <v>0</v>
      </c>
      <c r="DM134" s="127">
        <f>SUMIF($E$4:$E$123,"520",$DM$4:$DM$123)</f>
        <v>204866473</v>
      </c>
      <c r="DN134" s="127">
        <f>SUMIF($E$4:$E$123,"520",$DN$4:$DN$123)</f>
        <v>0</v>
      </c>
      <c r="DO134" s="127">
        <f>SUMIF($E$4:$E$123,"520",$DO$4:$DO$123)</f>
        <v>0</v>
      </c>
      <c r="DP134" s="127">
        <f>SUMIF($E$4:$E$123,"520",$DP$4:$DP$123)</f>
        <v>125979083</v>
      </c>
      <c r="DR134" s="25">
        <f t="shared" si="127"/>
        <v>3899227449</v>
      </c>
      <c r="DS134" s="25">
        <f t="shared" si="128"/>
        <v>3899227449</v>
      </c>
      <c r="DT134" s="25">
        <f t="shared" si="129"/>
        <v>3899227449</v>
      </c>
    </row>
    <row r="135" spans="3:126" hidden="1" x14ac:dyDescent="0.25">
      <c r="C135" s="130"/>
      <c r="D135" s="118" t="s">
        <v>373</v>
      </c>
      <c r="E135" s="111" t="s">
        <v>374</v>
      </c>
      <c r="F135" s="119"/>
      <c r="G135" s="120">
        <f>SUMIF($E$4:$E$123,"520-2",$G$4:$G$123)</f>
        <v>0</v>
      </c>
      <c r="H135" s="121"/>
      <c r="I135" s="121"/>
      <c r="J135" s="121"/>
      <c r="K135" s="120">
        <f>SUMIF($E$4:$E$123,"520-2",$K$4:$K$123)</f>
        <v>0</v>
      </c>
      <c r="L135" s="121"/>
      <c r="M135" s="121"/>
      <c r="N135" s="119">
        <f>SUMIF($E$4:$E$123,"520-2",$N$4:$N$123)</f>
        <v>0</v>
      </c>
      <c r="O135" s="121"/>
      <c r="P135" s="121"/>
      <c r="Q135" s="121"/>
      <c r="R135" s="121"/>
      <c r="S135" s="121"/>
      <c r="T135" s="121"/>
      <c r="U135" s="121"/>
      <c r="V135" s="121"/>
      <c r="W135" s="121"/>
      <c r="X135" s="119">
        <f>SUMIF($E$4:$E$123,"520-2",$X$4:$X$123)</f>
        <v>0</v>
      </c>
      <c r="Y135" s="119">
        <f>SUMIF($E$4:$E$123,"520-2",$Y$4:$Y$123)</f>
        <v>0</v>
      </c>
      <c r="Z135" s="119">
        <f>SUMIF($E$4:$E$115,"520-2",$Z$4:$Z$115)</f>
        <v>0</v>
      </c>
      <c r="AA135" s="121"/>
      <c r="AB135" s="119">
        <f>SUMIF($E$4:$E$123,"520-2",$AB$4:$AB$123)</f>
        <v>0</v>
      </c>
      <c r="AC135" s="122" t="e">
        <f t="shared" si="120"/>
        <v>#DIV/0!</v>
      </c>
      <c r="AD135" s="24">
        <f t="shared" ref="AD135" si="131">SUM(AE135:AY135)</f>
        <v>125000000</v>
      </c>
      <c r="AE135" s="120">
        <f>SUMIF($E$4:$E$123,"520-2",$AE$4:$AE$123)</f>
        <v>0</v>
      </c>
      <c r="AF135" s="120">
        <f>SUMIF($E$4:$E$123,"520-2",$AF$4:$AF$123)</f>
        <v>0</v>
      </c>
      <c r="AG135" s="120"/>
      <c r="AH135" s="120">
        <f>SUMIF($E$4:$E$123,"111",$AF$4:$AF$123)</f>
        <v>125000000</v>
      </c>
      <c r="AI135" s="120">
        <f>SUMIF($E$4:$E$123,"520-2",$AI$4:$AI$123)</f>
        <v>0</v>
      </c>
      <c r="AJ135" s="120">
        <f>SUMIF($E$4:$E$123,"520-2",$AJ$4:$AJ$123)</f>
        <v>0</v>
      </c>
      <c r="AK135" s="120">
        <f>SUMIF($E$4:$E$123,"520-2",$AK$4:$AK$123)</f>
        <v>0</v>
      </c>
      <c r="AL135" s="120">
        <f>SUMIF($E$4:$E$123,"520-2",$AL$4:$AL$123)</f>
        <v>0</v>
      </c>
      <c r="AM135" s="120">
        <f>SUMIF($E$4:$E$123,"520-2",$AM$4:$AM$123)</f>
        <v>0</v>
      </c>
      <c r="AN135" s="120">
        <f>SUMIF($E$4:$E$123,"520-2",$AN$4:$AN$123)</f>
        <v>0</v>
      </c>
      <c r="AO135" s="120">
        <f>SUMIF($E$4:$E$123,"520-2",$AO$4:$AO$123)</f>
        <v>0</v>
      </c>
      <c r="AP135" s="120">
        <f>SUMIF($E$4:$E$123,"520-2",$AP$4:$AP$123)</f>
        <v>0</v>
      </c>
      <c r="AQ135" s="120">
        <f>SUMIF($E$4:$E$123,"520-2",$AQ$4:$AQ$123)</f>
        <v>0</v>
      </c>
      <c r="AR135" s="120">
        <f>SUMIF($E$4:$E$123,"520-2",$AR$4:$AR$123)</f>
        <v>0</v>
      </c>
      <c r="AS135" s="120">
        <f>SUMIF($E$4:$E$123,"520-2",$AS$4:$AS$123)</f>
        <v>0</v>
      </c>
      <c r="AT135" s="120">
        <f>SUMIF($E$4:$E$123,"520-2",$AT$4:$AT$123)</f>
        <v>0</v>
      </c>
      <c r="AU135" s="120">
        <f>SUMIF($E$4:$E$123,"520-2",$AU$4:$AU$123)</f>
        <v>0</v>
      </c>
      <c r="AV135" s="120">
        <f>SUMIF($E$4:$E$123,"520-2",$AV$4:$AV$123)</f>
        <v>0</v>
      </c>
      <c r="AW135" s="120">
        <f>SUMIF($E$4:$E$123,"520-2",$AW$4:$AW$123)</f>
        <v>0</v>
      </c>
      <c r="AX135" s="120">
        <f>SUMIF($E$4:$E$123,"520-2",$AX$4:$AX$123)</f>
        <v>0</v>
      </c>
      <c r="AY135" s="120">
        <f>SUMIF($E$4:$E$123,"520-2",$AY$4:$AY$123)</f>
        <v>0</v>
      </c>
      <c r="AZ135" s="105" t="e">
        <f t="shared" si="121"/>
        <v>#DIV/0!</v>
      </c>
      <c r="BA135" s="24">
        <f t="shared" si="122"/>
        <v>0</v>
      </c>
      <c r="BB135" s="123"/>
      <c r="BC135" s="123"/>
      <c r="BD135" s="123"/>
      <c r="BE135" s="123"/>
      <c r="BF135" s="123">
        <f>SUMIF($E$4:$E$123,"520-2",$BF$4:$BF$123)</f>
        <v>0</v>
      </c>
      <c r="BG135" s="123"/>
      <c r="BH135" s="123"/>
      <c r="BI135" s="123"/>
      <c r="BJ135" s="123"/>
      <c r="BK135" s="123"/>
      <c r="BL135" s="123"/>
      <c r="BM135" s="123"/>
      <c r="BN135" s="123"/>
      <c r="BO135" s="123"/>
      <c r="BP135" s="123">
        <f>SUMIF($E$4:$E$123,"520-2",$BP$4:$BP$123)</f>
        <v>0</v>
      </c>
      <c r="BQ135" s="123"/>
      <c r="BR135" s="123"/>
      <c r="BS135" s="123">
        <f>SUMIF($E$4:$E$123,"520-2",$BS$4:$BS$123)</f>
        <v>0</v>
      </c>
      <c r="BT135" s="123">
        <f>SUMIF($E$4:$E$123,"520-2",$BT$4:$BT$123)</f>
        <v>0</v>
      </c>
      <c r="BU135" s="123">
        <f>SUMIF($E$4:$E$123,"520-2",$BU$4:$BU$123)</f>
        <v>0</v>
      </c>
      <c r="BV135" s="124">
        <f>SUMIF($E$4:$E$123,"520-2",$BV$4:$BV$123)</f>
        <v>0</v>
      </c>
      <c r="BW135" s="125" t="e">
        <f t="shared" si="123"/>
        <v>#DIV/0!</v>
      </c>
      <c r="BX135" s="24">
        <f t="shared" si="124"/>
        <v>32833600</v>
      </c>
      <c r="BY135" s="120">
        <f>SUMIF($E$4:$E$123,"520-2",$BY$4:$BY$123)</f>
        <v>0</v>
      </c>
      <c r="BZ135" s="120">
        <f>SUMIF($E$4:$E$123,"520-2",$BZ$4:$BZ$123)</f>
        <v>0</v>
      </c>
      <c r="CA135" s="120"/>
      <c r="CB135" s="120">
        <f>SUMIF($E$4:$E$123,"520-2",$CB$4:$CB$123)</f>
        <v>0</v>
      </c>
      <c r="CC135" s="120">
        <f>SUMIF($E$4:$E$123,"520-2",$CC$4:$CC$123)</f>
        <v>0</v>
      </c>
      <c r="CD135" s="120">
        <f>SUMIF($E$4:$E$123,"520-2",$CD$4:$CD$123)</f>
        <v>0</v>
      </c>
      <c r="CE135" s="120">
        <f>SUMIF($E$4:$E$123,"520-2",$CE$4:$CE$123)</f>
        <v>0</v>
      </c>
      <c r="CF135" s="120">
        <f>SUMIF($E$4:$E$123,"520-2",$CF$4:$CF$123)</f>
        <v>0</v>
      </c>
      <c r="CG135" s="120"/>
      <c r="CH135" s="120"/>
      <c r="CI135" s="120"/>
      <c r="CJ135" s="120"/>
      <c r="CK135" s="120"/>
      <c r="CL135" s="120">
        <f>SUMIF($E$4:$E$123,"520-2",$CL$4:$CL$123)</f>
        <v>0</v>
      </c>
      <c r="CM135" s="120">
        <f>SUMIF($E$4:$E$123,"520-2",$CM$4:$CM$123)</f>
        <v>0</v>
      </c>
      <c r="CN135" s="120"/>
      <c r="CO135" s="120"/>
      <c r="CP135" s="120">
        <f>SUMIF($E$4:$E$123,"111",$CP$4:$CP$123)</f>
        <v>0</v>
      </c>
      <c r="CQ135" s="120">
        <f>SUMIF($E$4:$E$123,"520-2",$CQ$4:$CQ$123)</f>
        <v>0</v>
      </c>
      <c r="CR135" s="120">
        <f>+'[11]ENERO 2017'!$H$908</f>
        <v>32833600</v>
      </c>
      <c r="CS135" s="126">
        <f>SUMIF($E$4:$E$123,"520-2",$CS$4:$CS$123)</f>
        <v>0</v>
      </c>
      <c r="CT135" s="21" t="e">
        <f t="shared" si="125"/>
        <v>#DIV/0!</v>
      </c>
      <c r="CU135" s="24">
        <f t="shared" si="126"/>
        <v>0</v>
      </c>
      <c r="CV135" s="124"/>
      <c r="CW135" s="124"/>
      <c r="CX135" s="124"/>
      <c r="CY135" s="124"/>
      <c r="CZ135" s="124"/>
      <c r="DA135" s="123"/>
      <c r="DB135" s="123"/>
      <c r="DC135" s="123"/>
      <c r="DD135" s="123"/>
      <c r="DE135" s="127"/>
      <c r="DF135" s="127"/>
      <c r="DG135" s="127"/>
      <c r="DH135" s="127"/>
      <c r="DI135" s="127"/>
      <c r="DJ135" s="127">
        <f>SUMIF($E$4:$E$123,"520-2",$DJ$4:$DJ$123)</f>
        <v>0</v>
      </c>
      <c r="DK135" s="127"/>
      <c r="DL135" s="127"/>
      <c r="DM135" s="127">
        <f>SUMIF($E$4:$E$123,"520-2",$DM$4:$DM$123)</f>
        <v>0</v>
      </c>
      <c r="DN135" s="127">
        <f>SUMIF($E$4:$E$123,"520-2",$DN$4:$DN$123)</f>
        <v>0</v>
      </c>
      <c r="DO135" s="127">
        <f>SUMIF($E$4:$E$123,"520-2",$DO$4:$DO$123)</f>
        <v>0</v>
      </c>
      <c r="DP135" s="127">
        <f>SUMIF($E$4:$E$123,"520-2",$DP$4:$DP$123)</f>
        <v>0</v>
      </c>
      <c r="DR135" s="25">
        <f t="shared" si="127"/>
        <v>0</v>
      </c>
      <c r="DS135" s="25">
        <f t="shared" si="128"/>
        <v>125000000</v>
      </c>
      <c r="DT135" s="25">
        <f t="shared" si="129"/>
        <v>32833600</v>
      </c>
    </row>
    <row r="136" spans="3:126" ht="15.75" thickBot="1" x14ac:dyDescent="0.3">
      <c r="C136" s="261" t="s">
        <v>375</v>
      </c>
      <c r="D136" s="262"/>
      <c r="E136" s="132"/>
      <c r="F136" s="133"/>
      <c r="G136" s="134">
        <f>SUM(G128:G134)</f>
        <v>35189775267</v>
      </c>
      <c r="H136" s="134">
        <f t="shared" ref="H136:AB136" si="132">SUM(H128:H134)</f>
        <v>592454384</v>
      </c>
      <c r="I136" s="134">
        <f t="shared" si="132"/>
        <v>2882922911</v>
      </c>
      <c r="J136" s="134">
        <f t="shared" si="132"/>
        <v>290673084</v>
      </c>
      <c r="K136" s="134">
        <f t="shared" si="132"/>
        <v>12000000000</v>
      </c>
      <c r="L136" s="134">
        <f t="shared" si="132"/>
        <v>160000000</v>
      </c>
      <c r="M136" s="134">
        <f t="shared" si="132"/>
        <v>227821027</v>
      </c>
      <c r="N136" s="134">
        <f t="shared" si="132"/>
        <v>3328922629</v>
      </c>
      <c r="O136" s="134">
        <f t="shared" si="132"/>
        <v>486988946</v>
      </c>
      <c r="P136" s="134">
        <f t="shared" si="132"/>
        <v>461988947</v>
      </c>
      <c r="Q136" s="134">
        <f t="shared" si="132"/>
        <v>486988946</v>
      </c>
      <c r="R136" s="134">
        <f t="shared" si="132"/>
        <v>480000000</v>
      </c>
      <c r="S136" s="134">
        <f t="shared" si="132"/>
        <v>42838346</v>
      </c>
      <c r="T136" s="134">
        <f t="shared" si="132"/>
        <v>287739646</v>
      </c>
      <c r="U136" s="134">
        <f t="shared" si="132"/>
        <v>145276070</v>
      </c>
      <c r="V136" s="134">
        <f t="shared" si="132"/>
        <v>6119225925</v>
      </c>
      <c r="W136" s="134">
        <f t="shared" si="132"/>
        <v>1088378236</v>
      </c>
      <c r="X136" s="134">
        <f t="shared" si="132"/>
        <v>117081497</v>
      </c>
      <c r="Y136" s="134">
        <f t="shared" si="132"/>
        <v>1984280309</v>
      </c>
      <c r="Z136" s="134">
        <f>SUM(Z128:Z134)</f>
        <v>1702623255</v>
      </c>
      <c r="AA136" s="134">
        <f t="shared" si="132"/>
        <v>262389088</v>
      </c>
      <c r="AB136" s="134">
        <f t="shared" si="132"/>
        <v>2041182021</v>
      </c>
      <c r="AC136" s="135">
        <f t="shared" si="120"/>
        <v>0.43619484951341619</v>
      </c>
      <c r="AD136" s="136">
        <f>SUM(AD128:AD134)</f>
        <v>15349598727</v>
      </c>
      <c r="AE136" s="136">
        <f t="shared" ref="AE136:AY136" si="133">SUM(AE128:AE134)</f>
        <v>591917790</v>
      </c>
      <c r="AF136" s="136">
        <f t="shared" si="133"/>
        <v>2729836610</v>
      </c>
      <c r="AG136" s="136">
        <f t="shared" si="133"/>
        <v>232519371</v>
      </c>
      <c r="AH136" s="136">
        <f t="shared" si="133"/>
        <v>0</v>
      </c>
      <c r="AI136" s="136">
        <f t="shared" si="133"/>
        <v>139655529</v>
      </c>
      <c r="AJ136" s="136">
        <f t="shared" si="133"/>
        <v>96596000</v>
      </c>
      <c r="AK136" s="136">
        <f t="shared" si="133"/>
        <v>2048046532</v>
      </c>
      <c r="AL136" s="136">
        <f t="shared" si="133"/>
        <v>20348750</v>
      </c>
      <c r="AM136" s="136">
        <f t="shared" si="133"/>
        <v>134027742</v>
      </c>
      <c r="AN136" s="136">
        <f t="shared" si="133"/>
        <v>157240869</v>
      </c>
      <c r="AO136" s="136">
        <f t="shared" si="133"/>
        <v>273722150</v>
      </c>
      <c r="AP136" s="136">
        <f t="shared" si="133"/>
        <v>0</v>
      </c>
      <c r="AQ136" s="136">
        <f t="shared" si="133"/>
        <v>68653410</v>
      </c>
      <c r="AR136" s="136">
        <f t="shared" si="133"/>
        <v>69449595</v>
      </c>
      <c r="AS136" s="136">
        <f t="shared" si="133"/>
        <v>2961328884</v>
      </c>
      <c r="AT136" s="136">
        <f t="shared" si="133"/>
        <v>821322040</v>
      </c>
      <c r="AU136" s="136">
        <f t="shared" si="133"/>
        <v>103543568</v>
      </c>
      <c r="AV136" s="136">
        <f t="shared" si="133"/>
        <v>1542202271</v>
      </c>
      <c r="AW136" s="136">
        <f t="shared" si="133"/>
        <v>1702589922</v>
      </c>
      <c r="AX136" s="136">
        <f t="shared" si="133"/>
        <v>229575438</v>
      </c>
      <c r="AY136" s="136">
        <f t="shared" si="133"/>
        <v>1427022256</v>
      </c>
      <c r="AZ136" s="137">
        <f t="shared" si="121"/>
        <v>0.56380515048658375</v>
      </c>
      <c r="BA136" s="136">
        <f>SUM(BA128:BA134)</f>
        <v>19840176540</v>
      </c>
      <c r="BB136" s="136">
        <f t="shared" ref="BB136:BV136" si="134">SUM(BB128:BB134)</f>
        <v>536594</v>
      </c>
      <c r="BC136" s="136">
        <f t="shared" si="134"/>
        <v>153086301</v>
      </c>
      <c r="BD136" s="136">
        <f t="shared" si="134"/>
        <v>58153713</v>
      </c>
      <c r="BE136" s="136">
        <f t="shared" si="134"/>
        <v>12000000000</v>
      </c>
      <c r="BF136" s="136">
        <f t="shared" si="134"/>
        <v>20344471</v>
      </c>
      <c r="BG136" s="136">
        <f t="shared" si="134"/>
        <v>131225027</v>
      </c>
      <c r="BH136" s="136">
        <f t="shared" si="134"/>
        <v>1280876097</v>
      </c>
      <c r="BI136" s="136">
        <f t="shared" si="134"/>
        <v>466640196</v>
      </c>
      <c r="BJ136" s="136">
        <f t="shared" si="134"/>
        <v>327961205</v>
      </c>
      <c r="BK136" s="136">
        <f t="shared" si="134"/>
        <v>329748077</v>
      </c>
      <c r="BL136" s="136">
        <f t="shared" si="134"/>
        <v>206277850</v>
      </c>
      <c r="BM136" s="136">
        <f t="shared" si="134"/>
        <v>42838346</v>
      </c>
      <c r="BN136" s="136">
        <f t="shared" si="134"/>
        <v>219086236</v>
      </c>
      <c r="BO136" s="136">
        <f t="shared" si="134"/>
        <v>75826475</v>
      </c>
      <c r="BP136" s="136">
        <f t="shared" si="134"/>
        <v>3157897041</v>
      </c>
      <c r="BQ136" s="136">
        <f t="shared" si="134"/>
        <v>267056196</v>
      </c>
      <c r="BR136" s="136">
        <f t="shared" si="134"/>
        <v>13537929</v>
      </c>
      <c r="BS136" s="136">
        <f t="shared" si="134"/>
        <v>442078038</v>
      </c>
      <c r="BT136" s="136">
        <f t="shared" si="134"/>
        <v>33333</v>
      </c>
      <c r="BU136" s="136">
        <f t="shared" si="134"/>
        <v>32813650</v>
      </c>
      <c r="BV136" s="136">
        <f t="shared" si="134"/>
        <v>614159765</v>
      </c>
      <c r="BW136" s="138">
        <f t="shared" si="123"/>
        <v>0.36987506291936673</v>
      </c>
      <c r="BX136" s="139">
        <f>SUM(BX128:BX134)</f>
        <v>13015820341</v>
      </c>
      <c r="BY136" s="139">
        <f t="shared" ref="BY136:CS136" si="135">SUM(BY128:BY134)</f>
        <v>589415645</v>
      </c>
      <c r="BZ136" s="139">
        <f t="shared" si="135"/>
        <v>2443605480</v>
      </c>
      <c r="CA136" s="139">
        <f t="shared" si="135"/>
        <v>196288447</v>
      </c>
      <c r="CB136" s="139">
        <f t="shared" si="135"/>
        <v>0</v>
      </c>
      <c r="CC136" s="139">
        <f t="shared" si="135"/>
        <v>119567225</v>
      </c>
      <c r="CD136" s="139">
        <f t="shared" si="135"/>
        <v>96596000</v>
      </c>
      <c r="CE136" s="139">
        <f t="shared" si="135"/>
        <v>1293886172</v>
      </c>
      <c r="CF136" s="139">
        <f t="shared" si="135"/>
        <v>19348750</v>
      </c>
      <c r="CG136" s="139">
        <f t="shared" si="135"/>
        <v>133027742</v>
      </c>
      <c r="CH136" s="139">
        <f t="shared" si="135"/>
        <v>156240869</v>
      </c>
      <c r="CI136" s="139">
        <f t="shared" si="135"/>
        <v>252283623</v>
      </c>
      <c r="CJ136" s="139">
        <f t="shared" si="135"/>
        <v>0</v>
      </c>
      <c r="CK136" s="139">
        <f t="shared" si="135"/>
        <v>68653410</v>
      </c>
      <c r="CL136" s="139">
        <f t="shared" si="135"/>
        <v>69449595</v>
      </c>
      <c r="CM136" s="139">
        <f t="shared" si="135"/>
        <v>2289064574</v>
      </c>
      <c r="CN136" s="139">
        <f t="shared" si="135"/>
        <v>800928999</v>
      </c>
      <c r="CO136" s="139">
        <f t="shared" si="135"/>
        <v>92731193</v>
      </c>
      <c r="CP136" s="139">
        <f t="shared" si="135"/>
        <v>1375205723</v>
      </c>
      <c r="CQ136" s="139">
        <f t="shared" si="135"/>
        <v>1667313707</v>
      </c>
      <c r="CR136" s="139">
        <f t="shared" si="135"/>
        <v>124850855</v>
      </c>
      <c r="CS136" s="139">
        <f t="shared" si="135"/>
        <v>1227362332</v>
      </c>
      <c r="CT136" s="140">
        <f t="shared" si="125"/>
        <v>0.63012493708063322</v>
      </c>
      <c r="CU136" s="134">
        <f ca="1">SUM(CU128:CU134)</f>
        <v>22173954926</v>
      </c>
      <c r="CV136" s="134">
        <f t="shared" ref="CV136:DP136" ca="1" si="136">SUM(CV128:CV134)</f>
        <v>3038739</v>
      </c>
      <c r="CW136" s="134">
        <f t="shared" si="136"/>
        <v>439317431</v>
      </c>
      <c r="CX136" s="134">
        <f t="shared" si="136"/>
        <v>94384637</v>
      </c>
      <c r="CY136" s="134">
        <f t="shared" si="136"/>
        <v>12000000000</v>
      </c>
      <c r="CZ136" s="134">
        <f t="shared" si="136"/>
        <v>40432775</v>
      </c>
      <c r="DA136" s="134">
        <f t="shared" si="136"/>
        <v>131225027</v>
      </c>
      <c r="DB136" s="134">
        <f t="shared" si="136"/>
        <v>2035036457</v>
      </c>
      <c r="DC136" s="134">
        <f t="shared" si="136"/>
        <v>467640196</v>
      </c>
      <c r="DD136" s="134">
        <f t="shared" si="136"/>
        <v>328961205</v>
      </c>
      <c r="DE136" s="134">
        <f t="shared" si="136"/>
        <v>330748077</v>
      </c>
      <c r="DF136" s="134">
        <f t="shared" si="136"/>
        <v>227716377</v>
      </c>
      <c r="DG136" s="134">
        <f t="shared" si="136"/>
        <v>42838346</v>
      </c>
      <c r="DH136" s="134">
        <f t="shared" si="136"/>
        <v>219086236</v>
      </c>
      <c r="DI136" s="134">
        <f t="shared" si="136"/>
        <v>75826475</v>
      </c>
      <c r="DJ136" s="134">
        <f t="shared" si="136"/>
        <v>3830161351</v>
      </c>
      <c r="DK136" s="134">
        <f t="shared" si="136"/>
        <v>287449237</v>
      </c>
      <c r="DL136" s="134">
        <f t="shared" si="136"/>
        <v>24350304</v>
      </c>
      <c r="DM136" s="134">
        <f t="shared" si="136"/>
        <v>609074586</v>
      </c>
      <c r="DN136" s="134">
        <f t="shared" si="136"/>
        <v>35309548</v>
      </c>
      <c r="DO136" s="134">
        <f t="shared" si="136"/>
        <v>137538233</v>
      </c>
      <c r="DP136" s="134">
        <f t="shared" si="136"/>
        <v>813819689</v>
      </c>
      <c r="DR136" s="25">
        <f t="shared" si="127"/>
        <v>35189775267</v>
      </c>
      <c r="DS136" s="25">
        <f t="shared" si="128"/>
        <v>35189775267</v>
      </c>
      <c r="DT136" s="25">
        <f ca="1">+BX136+CU136</f>
        <v>35189775267</v>
      </c>
    </row>
    <row r="137" spans="3:126" ht="15.75" thickTop="1" x14ac:dyDescent="0.25">
      <c r="G137" s="33">
        <f t="shared" ref="G137:AB137" si="137">+G126-G136</f>
        <v>0</v>
      </c>
      <c r="H137" s="33">
        <f t="shared" si="137"/>
        <v>0</v>
      </c>
      <c r="I137" s="33">
        <f t="shared" si="137"/>
        <v>0</v>
      </c>
      <c r="J137" s="33">
        <f t="shared" si="137"/>
        <v>0</v>
      </c>
      <c r="K137" s="33">
        <f t="shared" si="137"/>
        <v>0</v>
      </c>
      <c r="L137" s="33">
        <f t="shared" si="137"/>
        <v>0</v>
      </c>
      <c r="M137" s="33">
        <f t="shared" si="137"/>
        <v>0</v>
      </c>
      <c r="N137" s="33">
        <f t="shared" si="137"/>
        <v>0</v>
      </c>
      <c r="O137" s="33">
        <f t="shared" si="137"/>
        <v>0</v>
      </c>
      <c r="P137" s="33">
        <f t="shared" si="137"/>
        <v>0</v>
      </c>
      <c r="Q137" s="33">
        <f t="shared" si="137"/>
        <v>0</v>
      </c>
      <c r="R137" s="33">
        <f t="shared" si="137"/>
        <v>0</v>
      </c>
      <c r="S137" s="33">
        <f t="shared" si="137"/>
        <v>0</v>
      </c>
      <c r="T137" s="33">
        <f t="shared" si="137"/>
        <v>0</v>
      </c>
      <c r="U137" s="33">
        <f t="shared" si="137"/>
        <v>0</v>
      </c>
      <c r="V137" s="33">
        <f t="shared" si="137"/>
        <v>0</v>
      </c>
      <c r="W137" s="33">
        <f t="shared" si="137"/>
        <v>0</v>
      </c>
      <c r="X137" s="33">
        <f t="shared" si="137"/>
        <v>0</v>
      </c>
      <c r="Y137" s="33">
        <f t="shared" si="137"/>
        <v>0</v>
      </c>
      <c r="Z137" s="33">
        <f t="shared" si="137"/>
        <v>0</v>
      </c>
      <c r="AA137" s="33">
        <f t="shared" si="137"/>
        <v>0</v>
      </c>
      <c r="AB137" s="33">
        <f t="shared" si="137"/>
        <v>0</v>
      </c>
      <c r="AD137" s="33">
        <f t="shared" ref="AD137:AY137" si="138">+AD126-AD136</f>
        <v>0</v>
      </c>
      <c r="AE137" s="33">
        <f t="shared" si="138"/>
        <v>0</v>
      </c>
      <c r="AF137" s="33">
        <f t="shared" si="138"/>
        <v>0</v>
      </c>
      <c r="AG137" s="33">
        <f t="shared" si="138"/>
        <v>0</v>
      </c>
      <c r="AH137" s="33">
        <f t="shared" si="138"/>
        <v>0</v>
      </c>
      <c r="AI137" s="33">
        <f t="shared" si="138"/>
        <v>0</v>
      </c>
      <c r="AJ137" s="33">
        <f t="shared" si="138"/>
        <v>0</v>
      </c>
      <c r="AK137" s="33">
        <f t="shared" si="138"/>
        <v>0</v>
      </c>
      <c r="AL137" s="33">
        <f t="shared" si="138"/>
        <v>0</v>
      </c>
      <c r="AM137" s="33">
        <f t="shared" si="138"/>
        <v>0</v>
      </c>
      <c r="AN137" s="33">
        <f t="shared" si="138"/>
        <v>0</v>
      </c>
      <c r="AO137" s="33">
        <f t="shared" si="138"/>
        <v>0</v>
      </c>
      <c r="AP137" s="33">
        <f t="shared" si="138"/>
        <v>0</v>
      </c>
      <c r="AQ137" s="33">
        <f t="shared" si="138"/>
        <v>0</v>
      </c>
      <c r="AR137" s="33">
        <f t="shared" si="138"/>
        <v>0</v>
      </c>
      <c r="AS137" s="33">
        <f t="shared" si="138"/>
        <v>0</v>
      </c>
      <c r="AT137" s="33">
        <f t="shared" si="138"/>
        <v>0</v>
      </c>
      <c r="AU137" s="33">
        <f t="shared" si="138"/>
        <v>0</v>
      </c>
      <c r="AV137" s="33">
        <f t="shared" si="138"/>
        <v>0</v>
      </c>
      <c r="AW137" s="33">
        <f t="shared" si="138"/>
        <v>0</v>
      </c>
      <c r="AX137" s="33">
        <f t="shared" si="138"/>
        <v>0</v>
      </c>
      <c r="AY137" s="33">
        <f t="shared" si="138"/>
        <v>0</v>
      </c>
      <c r="BA137" s="33">
        <f t="shared" ref="BA137:BS137" si="139">+BA126-BA136</f>
        <v>0</v>
      </c>
      <c r="BB137" s="33">
        <f t="shared" si="139"/>
        <v>0</v>
      </c>
      <c r="BC137" s="33">
        <f t="shared" si="139"/>
        <v>0</v>
      </c>
      <c r="BD137" s="33">
        <f t="shared" si="139"/>
        <v>0</v>
      </c>
      <c r="BE137" s="33">
        <f t="shared" si="139"/>
        <v>0</v>
      </c>
      <c r="BF137" s="33">
        <f t="shared" si="139"/>
        <v>0</v>
      </c>
      <c r="BG137" s="33">
        <f t="shared" si="139"/>
        <v>0</v>
      </c>
      <c r="BH137" s="33">
        <f t="shared" si="139"/>
        <v>0</v>
      </c>
      <c r="BI137" s="33">
        <f t="shared" si="139"/>
        <v>0</v>
      </c>
      <c r="BJ137" s="33">
        <f t="shared" si="139"/>
        <v>0</v>
      </c>
      <c r="BK137" s="33">
        <f t="shared" si="139"/>
        <v>0</v>
      </c>
      <c r="BL137" s="33">
        <f t="shared" si="139"/>
        <v>0</v>
      </c>
      <c r="BM137" s="33">
        <f t="shared" si="139"/>
        <v>0</v>
      </c>
      <c r="BN137" s="33">
        <f t="shared" si="139"/>
        <v>0</v>
      </c>
      <c r="BO137" s="33">
        <f t="shared" si="139"/>
        <v>0</v>
      </c>
      <c r="BP137" s="33">
        <f t="shared" si="139"/>
        <v>0</v>
      </c>
      <c r="BQ137" s="33">
        <f t="shared" si="139"/>
        <v>0</v>
      </c>
      <c r="BR137" s="33">
        <f t="shared" si="139"/>
        <v>0</v>
      </c>
      <c r="BS137" s="33">
        <f t="shared" si="139"/>
        <v>0</v>
      </c>
      <c r="BT137" s="33">
        <f>+BT126-BT136</f>
        <v>0</v>
      </c>
      <c r="BU137" s="33">
        <f>+BU126-BU136</f>
        <v>0</v>
      </c>
      <c r="BV137" s="33">
        <f>+BV126-BV136</f>
        <v>0</v>
      </c>
      <c r="BW137" s="33">
        <f>+BW126-BW136</f>
        <v>0</v>
      </c>
      <c r="BX137" s="33">
        <f t="shared" ref="BX137:DP137" si="140">+BX126-BX136</f>
        <v>0</v>
      </c>
      <c r="BY137" s="33">
        <f t="shared" si="140"/>
        <v>0</v>
      </c>
      <c r="BZ137" s="33">
        <f t="shared" si="140"/>
        <v>0</v>
      </c>
      <c r="CA137" s="33">
        <f t="shared" si="140"/>
        <v>0</v>
      </c>
      <c r="CB137" s="33">
        <f t="shared" si="140"/>
        <v>0</v>
      </c>
      <c r="CC137" s="33">
        <f t="shared" si="140"/>
        <v>0</v>
      </c>
      <c r="CD137" s="33">
        <f t="shared" si="140"/>
        <v>0</v>
      </c>
      <c r="CE137" s="33">
        <f t="shared" si="140"/>
        <v>0</v>
      </c>
      <c r="CF137" s="33">
        <f t="shared" si="140"/>
        <v>0</v>
      </c>
      <c r="CG137" s="33">
        <f t="shared" si="140"/>
        <v>0</v>
      </c>
      <c r="CH137" s="33">
        <f t="shared" si="140"/>
        <v>0</v>
      </c>
      <c r="CI137" s="33">
        <f t="shared" si="140"/>
        <v>0</v>
      </c>
      <c r="CJ137" s="33">
        <f t="shared" si="140"/>
        <v>0</v>
      </c>
      <c r="CK137" s="33">
        <f t="shared" si="140"/>
        <v>0</v>
      </c>
      <c r="CL137" s="33">
        <f t="shared" si="140"/>
        <v>0</v>
      </c>
      <c r="CM137" s="33">
        <f t="shared" si="140"/>
        <v>0</v>
      </c>
      <c r="CN137" s="33">
        <f t="shared" si="140"/>
        <v>0</v>
      </c>
      <c r="CO137" s="33">
        <f t="shared" si="140"/>
        <v>0</v>
      </c>
      <c r="CP137" s="33">
        <f t="shared" si="140"/>
        <v>0</v>
      </c>
      <c r="CQ137" s="33">
        <f t="shared" si="140"/>
        <v>0</v>
      </c>
      <c r="CR137" s="33">
        <f t="shared" si="140"/>
        <v>0</v>
      </c>
      <c r="CS137" s="33">
        <f t="shared" si="140"/>
        <v>0</v>
      </c>
      <c r="CT137" s="33">
        <f t="shared" si="140"/>
        <v>0</v>
      </c>
      <c r="CU137" s="33">
        <f t="shared" ca="1" si="140"/>
        <v>0</v>
      </c>
      <c r="CV137" s="33">
        <f t="shared" ca="1" si="140"/>
        <v>0</v>
      </c>
      <c r="CW137" s="33">
        <f t="shared" si="140"/>
        <v>0</v>
      </c>
      <c r="CX137" s="33">
        <f t="shared" si="140"/>
        <v>0</v>
      </c>
      <c r="CY137" s="33">
        <f t="shared" si="140"/>
        <v>0</v>
      </c>
      <c r="CZ137" s="33">
        <f t="shared" si="140"/>
        <v>0</v>
      </c>
      <c r="DA137" s="33">
        <f t="shared" si="140"/>
        <v>0</v>
      </c>
      <c r="DB137" s="33">
        <f t="shared" si="140"/>
        <v>0</v>
      </c>
      <c r="DC137" s="33">
        <f t="shared" si="140"/>
        <v>0</v>
      </c>
      <c r="DD137" s="33">
        <f t="shared" si="140"/>
        <v>0</v>
      </c>
      <c r="DE137" s="33">
        <f t="shared" si="140"/>
        <v>0</v>
      </c>
      <c r="DF137" s="33">
        <f t="shared" si="140"/>
        <v>0</v>
      </c>
      <c r="DG137" s="33">
        <f t="shared" si="140"/>
        <v>0</v>
      </c>
      <c r="DH137" s="33">
        <f t="shared" si="140"/>
        <v>0</v>
      </c>
      <c r="DI137" s="33">
        <f t="shared" si="140"/>
        <v>0</v>
      </c>
      <c r="DJ137" s="33">
        <f t="shared" si="140"/>
        <v>0</v>
      </c>
      <c r="DK137" s="33">
        <f t="shared" si="140"/>
        <v>0</v>
      </c>
      <c r="DL137" s="33">
        <f t="shared" si="140"/>
        <v>0</v>
      </c>
      <c r="DM137" s="33">
        <f t="shared" si="140"/>
        <v>0</v>
      </c>
      <c r="DN137" s="33">
        <f t="shared" si="140"/>
        <v>0</v>
      </c>
      <c r="DO137" s="33">
        <f t="shared" si="140"/>
        <v>0</v>
      </c>
      <c r="DP137" s="33">
        <f t="shared" si="140"/>
        <v>0</v>
      </c>
      <c r="DS137" s="33"/>
    </row>
    <row r="138" spans="3:126" hidden="1" x14ac:dyDescent="0.25"/>
    <row r="139" spans="3:126" hidden="1" x14ac:dyDescent="0.25">
      <c r="F139" s="141"/>
      <c r="G139" s="33"/>
    </row>
    <row r="140" spans="3:126" hidden="1" x14ac:dyDescent="0.25">
      <c r="F140" s="141"/>
    </row>
    <row r="141" spans="3:126" hidden="1" x14ac:dyDescent="0.25">
      <c r="F141" s="141"/>
    </row>
    <row r="142" spans="3:126" x14ac:dyDescent="0.25">
      <c r="F142" s="141"/>
    </row>
    <row r="143" spans="3:126" x14ac:dyDescent="0.25">
      <c r="AB143" s="33"/>
    </row>
    <row r="144" spans="3:126" x14ac:dyDescent="0.25">
      <c r="D144" s="142"/>
      <c r="E144" s="143"/>
      <c r="F144" s="143"/>
      <c r="AD144" s="33"/>
      <c r="AY144" s="33">
        <f>+AY136+BV136</f>
        <v>2041182021</v>
      </c>
    </row>
    <row r="145" spans="4:97" x14ac:dyDescent="0.25">
      <c r="D145" s="144"/>
      <c r="E145" s="145"/>
      <c r="F145" s="145"/>
    </row>
    <row r="146" spans="4:97" ht="15.75" thickBot="1" x14ac:dyDescent="0.3">
      <c r="D146" s="144"/>
      <c r="E146" s="145"/>
      <c r="F146" s="145"/>
      <c r="AB146" s="134">
        <v>2041182021</v>
      </c>
      <c r="CS146" s="33">
        <f>+CS136+DP136</f>
        <v>2041182021</v>
      </c>
    </row>
    <row r="147" spans="4:97" ht="15.75" thickTop="1" x14ac:dyDescent="0.25">
      <c r="D147" s="146"/>
      <c r="E147" s="145"/>
      <c r="F147" s="145"/>
    </row>
    <row r="148" spans="4:97" x14ac:dyDescent="0.25">
      <c r="D148" s="147"/>
      <c r="E148" s="145"/>
      <c r="F148" s="145"/>
    </row>
    <row r="149" spans="4:97" x14ac:dyDescent="0.25">
      <c r="D149" s="147"/>
      <c r="E149" s="145"/>
      <c r="F149" s="145"/>
    </row>
    <row r="150" spans="4:97" x14ac:dyDescent="0.25">
      <c r="D150" s="148"/>
      <c r="E150" s="149"/>
      <c r="F150" s="149"/>
    </row>
    <row r="151" spans="4:97" x14ac:dyDescent="0.25">
      <c r="D151" s="144"/>
      <c r="E151" s="144"/>
      <c r="F151" s="144"/>
    </row>
    <row r="152" spans="4:97" ht="15.75" x14ac:dyDescent="0.25">
      <c r="D152" s="144"/>
      <c r="E152" s="150"/>
      <c r="F152" s="150"/>
    </row>
  </sheetData>
  <mergeCells count="58">
    <mergeCell ref="B124:D124"/>
    <mergeCell ref="C126:E126"/>
    <mergeCell ref="C136:D136"/>
    <mergeCell ref="B102:B104"/>
    <mergeCell ref="B105:F105"/>
    <mergeCell ref="B91:F91"/>
    <mergeCell ref="A106:A115"/>
    <mergeCell ref="B107:B108"/>
    <mergeCell ref="B109:B115"/>
    <mergeCell ref="A116:A123"/>
    <mergeCell ref="B116:B119"/>
    <mergeCell ref="A92:A101"/>
    <mergeCell ref="B92:B94"/>
    <mergeCell ref="B97:B98"/>
    <mergeCell ref="B99:B100"/>
    <mergeCell ref="B59:B60"/>
    <mergeCell ref="A62:A70"/>
    <mergeCell ref="B62:B64"/>
    <mergeCell ref="B68:B70"/>
    <mergeCell ref="B71:E71"/>
    <mergeCell ref="A72:A81"/>
    <mergeCell ref="B72:B74"/>
    <mergeCell ref="B76:B82"/>
    <mergeCell ref="A83:A86"/>
    <mergeCell ref="B83:B84"/>
    <mergeCell ref="A87:A90"/>
    <mergeCell ref="B88:B90"/>
    <mergeCell ref="B32:B33"/>
    <mergeCell ref="B35:E35"/>
    <mergeCell ref="B36:B42"/>
    <mergeCell ref="B44:B50"/>
    <mergeCell ref="A51:A58"/>
    <mergeCell ref="B51:B53"/>
    <mergeCell ref="B57:B58"/>
    <mergeCell ref="CU2:DF2"/>
    <mergeCell ref="DG2:DP2"/>
    <mergeCell ref="B4:B8"/>
    <mergeCell ref="B9:B13"/>
    <mergeCell ref="B14:B17"/>
    <mergeCell ref="BY2:CJ2"/>
    <mergeCell ref="CM2:CS2"/>
    <mergeCell ref="B29:B31"/>
    <mergeCell ref="G2:AB2"/>
    <mergeCell ref="AD2:AY2"/>
    <mergeCell ref="BB2:BL2"/>
    <mergeCell ref="BM2:BV2"/>
    <mergeCell ref="F2:F3"/>
    <mergeCell ref="A2:A3"/>
    <mergeCell ref="B2:B3"/>
    <mergeCell ref="C2:C3"/>
    <mergeCell ref="D2:D3"/>
    <mergeCell ref="E2:E3"/>
    <mergeCell ref="CU1:DP1"/>
    <mergeCell ref="C1:F1"/>
    <mergeCell ref="G1:AB1"/>
    <mergeCell ref="AD1:AY1"/>
    <mergeCell ref="BB1:BW1"/>
    <mergeCell ref="BX1:CS1"/>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U212"/>
  <sheetViews>
    <sheetView showGridLines="0" tabSelected="1"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BX3" sqref="BX3"/>
    </sheetView>
  </sheetViews>
  <sheetFormatPr baseColWidth="10" defaultRowHeight="15" x14ac:dyDescent="0.25"/>
  <cols>
    <col min="1" max="1" width="4.85546875" hidden="1" customWidth="1"/>
    <col min="2" max="2" width="23" hidden="1" customWidth="1"/>
    <col min="3" max="3" width="8.85546875" customWidth="1"/>
    <col min="4" max="4" width="50.85546875" customWidth="1"/>
    <col min="5" max="5" width="16" customWidth="1"/>
    <col min="6" max="6" width="17.28515625" hidden="1" customWidth="1"/>
    <col min="7" max="7" width="16.4257812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3.140625" hidden="1" customWidth="1"/>
    <col min="22" max="22" width="14" hidden="1" customWidth="1"/>
    <col min="23" max="23" width="13.7109375" hidden="1" customWidth="1"/>
    <col min="24" max="24" width="12" hidden="1" customWidth="1"/>
    <col min="25" max="25" width="13.5703125" hidden="1" customWidth="1"/>
    <col min="26" max="26" width="13.7109375" hidden="1" customWidth="1"/>
    <col min="27" max="27" width="12" hidden="1" customWidth="1"/>
    <col min="28" max="28" width="13.85546875" hidden="1" customWidth="1"/>
    <col min="29" max="29" width="16"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8.42578125" customWidth="1"/>
    <col min="122" max="122" width="24" customWidth="1"/>
    <col min="123" max="123" width="20.7109375" customWidth="1"/>
    <col min="124" max="124" width="25" customWidth="1"/>
    <col min="125" max="146" width="11.42578125" customWidth="1"/>
  </cols>
  <sheetData>
    <row r="1" spans="1:125" ht="15" customHeight="1" x14ac:dyDescent="0.3">
      <c r="C1" s="202" t="s">
        <v>0</v>
      </c>
      <c r="D1" s="203"/>
      <c r="E1" s="203"/>
      <c r="F1" s="204"/>
      <c r="G1" s="287" t="s">
        <v>10</v>
      </c>
      <c r="H1" s="152"/>
      <c r="I1" s="152"/>
      <c r="J1" s="152"/>
      <c r="K1" s="152"/>
      <c r="L1" s="152"/>
      <c r="M1" s="152"/>
      <c r="N1" s="152"/>
      <c r="O1" s="152"/>
      <c r="P1" s="152"/>
      <c r="Q1" s="152"/>
      <c r="R1" s="152"/>
      <c r="S1" s="152"/>
      <c r="T1" s="152"/>
      <c r="U1" s="152"/>
      <c r="V1" s="152"/>
      <c r="W1" s="152"/>
      <c r="X1" s="152"/>
      <c r="Y1" s="152"/>
      <c r="Z1" s="152"/>
      <c r="AA1" s="152"/>
      <c r="AB1" s="153"/>
      <c r="AC1" s="290" t="s">
        <v>376</v>
      </c>
      <c r="AD1" s="290"/>
      <c r="AE1" s="156"/>
      <c r="AF1" s="156"/>
      <c r="AG1" s="156"/>
      <c r="AH1" s="156"/>
      <c r="AI1" s="156"/>
      <c r="AJ1" s="156"/>
      <c r="AK1" s="156"/>
      <c r="AL1" s="156"/>
      <c r="AM1" s="156"/>
      <c r="AN1" s="156"/>
      <c r="AO1" s="156"/>
      <c r="AP1" s="156"/>
      <c r="AQ1" s="156"/>
      <c r="AR1" s="156"/>
      <c r="AS1" s="156"/>
      <c r="AT1" s="156"/>
      <c r="AU1" s="156"/>
      <c r="AV1" s="156"/>
      <c r="AW1" s="156"/>
      <c r="AX1" s="156"/>
      <c r="AY1" s="157"/>
      <c r="AZ1" s="291" t="s">
        <v>378</v>
      </c>
      <c r="BA1" s="292"/>
      <c r="BB1" s="162" t="s">
        <v>3</v>
      </c>
      <c r="BC1" s="163"/>
      <c r="BD1" s="163"/>
      <c r="BE1" s="163"/>
      <c r="BF1" s="163"/>
      <c r="BG1" s="163"/>
      <c r="BH1" s="163"/>
      <c r="BI1" s="163"/>
      <c r="BJ1" s="163"/>
      <c r="BK1" s="163"/>
      <c r="BL1" s="163"/>
      <c r="BM1" s="163"/>
      <c r="BN1" s="163"/>
      <c r="BO1" s="163"/>
      <c r="BP1" s="163"/>
      <c r="BQ1" s="163"/>
      <c r="BR1" s="163"/>
      <c r="BS1" s="163"/>
      <c r="BT1" s="163"/>
      <c r="BU1" s="163"/>
      <c r="BV1" s="163"/>
      <c r="BW1" s="282" t="s">
        <v>379</v>
      </c>
      <c r="BX1" s="282"/>
      <c r="BY1" s="156"/>
      <c r="BZ1" s="156"/>
      <c r="CA1" s="156"/>
      <c r="CB1" s="156"/>
      <c r="CC1" s="156"/>
      <c r="CD1" s="156"/>
      <c r="CE1" s="156"/>
      <c r="CF1" s="156"/>
      <c r="CG1" s="156"/>
      <c r="CH1" s="156"/>
      <c r="CI1" s="156"/>
      <c r="CJ1" s="156"/>
      <c r="CK1" s="156"/>
      <c r="CL1" s="156"/>
      <c r="CM1" s="156"/>
      <c r="CN1" s="156"/>
      <c r="CO1" s="156"/>
      <c r="CP1" s="156"/>
      <c r="CQ1" s="156"/>
      <c r="CR1" s="156"/>
      <c r="CS1" s="157"/>
      <c r="CT1" s="275" t="s">
        <v>380</v>
      </c>
      <c r="CU1" s="276"/>
      <c r="CV1" s="163"/>
      <c r="CW1" s="163"/>
      <c r="CX1" s="163"/>
      <c r="CY1" s="163"/>
      <c r="CZ1" s="163"/>
      <c r="DA1" s="163"/>
      <c r="DB1" s="163"/>
      <c r="DC1" s="163"/>
      <c r="DD1" s="163"/>
      <c r="DE1" s="163"/>
      <c r="DF1" s="163"/>
      <c r="DG1" s="163"/>
      <c r="DH1" s="163"/>
      <c r="DI1" s="163"/>
      <c r="DJ1" s="163"/>
      <c r="DK1" s="163"/>
      <c r="DL1" s="163"/>
      <c r="DM1" s="163"/>
      <c r="DN1" s="163"/>
      <c r="DO1" s="163"/>
      <c r="DP1" s="163"/>
    </row>
    <row r="2" spans="1:125" ht="26.25" customHeight="1" x14ac:dyDescent="0.25">
      <c r="A2" s="212" t="s">
        <v>4</v>
      </c>
      <c r="B2" s="212" t="s">
        <v>5</v>
      </c>
      <c r="C2" s="213" t="s">
        <v>6</v>
      </c>
      <c r="D2" s="213" t="s">
        <v>7</v>
      </c>
      <c r="E2" s="215" t="s">
        <v>8</v>
      </c>
      <c r="F2" s="213" t="s">
        <v>9</v>
      </c>
      <c r="G2" s="288"/>
      <c r="H2" s="154"/>
      <c r="I2" s="154"/>
      <c r="J2" s="154"/>
      <c r="K2" s="154"/>
      <c r="L2" s="154"/>
      <c r="M2" s="154"/>
      <c r="N2" s="154"/>
      <c r="O2" s="154"/>
      <c r="P2" s="154"/>
      <c r="Q2" s="154"/>
      <c r="R2" s="154"/>
      <c r="S2" s="154"/>
      <c r="T2" s="154"/>
      <c r="U2" s="154"/>
      <c r="V2" s="154"/>
      <c r="W2" s="154"/>
      <c r="X2" s="154"/>
      <c r="Y2" s="154"/>
      <c r="Z2" s="154"/>
      <c r="AA2" s="154"/>
      <c r="AB2" s="155"/>
      <c r="AC2" s="290"/>
      <c r="AD2" s="290"/>
      <c r="AE2" s="8"/>
      <c r="AF2" s="8"/>
      <c r="AG2" s="8"/>
      <c r="AH2" s="8"/>
      <c r="AI2" s="8"/>
      <c r="AJ2" s="8"/>
      <c r="AK2" s="8"/>
      <c r="AL2" s="8"/>
      <c r="AM2" s="8"/>
      <c r="AN2" s="8"/>
      <c r="AO2" s="8"/>
      <c r="AP2" s="8"/>
      <c r="AQ2" s="8"/>
      <c r="AR2" s="8"/>
      <c r="AS2" s="8"/>
      <c r="AT2" s="8"/>
      <c r="AU2" s="8"/>
      <c r="AV2" s="8"/>
      <c r="AW2" s="8"/>
      <c r="AX2" s="8"/>
      <c r="AY2" s="159"/>
      <c r="AZ2" s="293"/>
      <c r="BA2" s="294"/>
      <c r="BB2" s="164" t="s">
        <v>12</v>
      </c>
      <c r="BC2" s="165"/>
      <c r="BD2" s="165"/>
      <c r="BE2" s="165"/>
      <c r="BF2" s="165"/>
      <c r="BG2" s="165"/>
      <c r="BH2" s="165"/>
      <c r="BI2" s="165"/>
      <c r="BJ2" s="165"/>
      <c r="BK2" s="165"/>
      <c r="BL2" s="166"/>
      <c r="BM2" s="164" t="s">
        <v>12</v>
      </c>
      <c r="BN2" s="165"/>
      <c r="BO2" s="165"/>
      <c r="BP2" s="165"/>
      <c r="BQ2" s="165"/>
      <c r="BR2" s="165"/>
      <c r="BS2" s="165"/>
      <c r="BT2" s="165"/>
      <c r="BU2" s="165"/>
      <c r="BV2" s="166"/>
      <c r="BW2" s="283"/>
      <c r="BX2" s="283"/>
      <c r="BY2" s="158" t="s">
        <v>13</v>
      </c>
      <c r="BZ2" s="8"/>
      <c r="CA2" s="8"/>
      <c r="CB2" s="8"/>
      <c r="CC2" s="8"/>
      <c r="CD2" s="8"/>
      <c r="CE2" s="8"/>
      <c r="CF2" s="8"/>
      <c r="CG2" s="8"/>
      <c r="CH2" s="8"/>
      <c r="CI2" s="8"/>
      <c r="CJ2" s="8"/>
      <c r="CK2" s="8"/>
      <c r="CL2" s="8"/>
      <c r="CM2" s="8"/>
      <c r="CN2" s="8"/>
      <c r="CO2" s="8"/>
      <c r="CP2" s="8"/>
      <c r="CQ2" s="8"/>
      <c r="CR2" s="8"/>
      <c r="CS2" s="159"/>
      <c r="CT2" s="277"/>
      <c r="CU2" s="278"/>
      <c r="CV2" s="165"/>
      <c r="CW2" s="165"/>
      <c r="CX2" s="165"/>
      <c r="CY2" s="165"/>
      <c r="CZ2" s="165"/>
      <c r="DA2" s="165"/>
      <c r="DB2" s="165"/>
      <c r="DC2" s="165"/>
      <c r="DD2" s="165"/>
      <c r="DE2" s="165"/>
      <c r="DF2" s="165"/>
      <c r="DG2" s="165" t="s">
        <v>12</v>
      </c>
      <c r="DH2" s="165"/>
      <c r="DI2" s="165"/>
      <c r="DJ2" s="165"/>
      <c r="DK2" s="165"/>
      <c r="DL2" s="165"/>
      <c r="DM2" s="165"/>
      <c r="DN2" s="165"/>
      <c r="DO2" s="165"/>
      <c r="DP2" s="166"/>
    </row>
    <row r="3" spans="1:125" s="14" customFormat="1" ht="46.5" customHeight="1" x14ac:dyDescent="0.2">
      <c r="A3" s="212"/>
      <c r="B3" s="212"/>
      <c r="C3" s="214"/>
      <c r="D3" s="214"/>
      <c r="E3" s="216"/>
      <c r="F3" s="214"/>
      <c r="G3" s="289"/>
      <c r="H3" s="10" t="s">
        <v>15</v>
      </c>
      <c r="I3" s="10" t="s">
        <v>16</v>
      </c>
      <c r="J3" s="10" t="s">
        <v>17</v>
      </c>
      <c r="K3" s="10" t="s">
        <v>18</v>
      </c>
      <c r="L3" s="10" t="s">
        <v>19</v>
      </c>
      <c r="M3" s="10" t="s">
        <v>20</v>
      </c>
      <c r="N3" s="10" t="s">
        <v>21</v>
      </c>
      <c r="O3" s="10" t="s">
        <v>22</v>
      </c>
      <c r="P3" s="10" t="s">
        <v>23</v>
      </c>
      <c r="Q3" s="10" t="s">
        <v>24</v>
      </c>
      <c r="R3" s="10" t="s">
        <v>25</v>
      </c>
      <c r="S3" s="10" t="s">
        <v>26</v>
      </c>
      <c r="T3" s="10" t="s">
        <v>27</v>
      </c>
      <c r="U3" s="10" t="s">
        <v>28</v>
      </c>
      <c r="V3" s="10" t="s">
        <v>29</v>
      </c>
      <c r="W3" s="10" t="s">
        <v>30</v>
      </c>
      <c r="X3" s="10" t="s">
        <v>31</v>
      </c>
      <c r="Y3" s="10" t="s">
        <v>32</v>
      </c>
      <c r="Z3" s="10" t="s">
        <v>33</v>
      </c>
      <c r="AA3" s="10" t="s">
        <v>34</v>
      </c>
      <c r="AB3" s="10" t="s">
        <v>35</v>
      </c>
      <c r="AC3" s="160" t="s">
        <v>36</v>
      </c>
      <c r="AD3" s="160" t="s">
        <v>377</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161" t="s">
        <v>36</v>
      </c>
      <c r="BA3" s="161" t="s">
        <v>377</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199" t="s">
        <v>36</v>
      </c>
      <c r="BX3" s="199" t="s">
        <v>377</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161" t="s">
        <v>36</v>
      </c>
      <c r="CU3" s="161" t="s">
        <v>377</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R3" s="167" t="s">
        <v>4</v>
      </c>
      <c r="DS3" s="167" t="s">
        <v>381</v>
      </c>
      <c r="DT3" s="168" t="s">
        <v>382</v>
      </c>
      <c r="DU3" s="168" t="s">
        <v>383</v>
      </c>
    </row>
    <row r="4" spans="1:125" ht="48" hidden="1" customHeight="1" x14ac:dyDescent="0.25">
      <c r="A4" s="15" t="s">
        <v>41</v>
      </c>
      <c r="B4" s="227" t="s">
        <v>42</v>
      </c>
      <c r="C4" s="16" t="s">
        <v>43</v>
      </c>
      <c r="D4" s="17" t="s">
        <v>44</v>
      </c>
      <c r="E4" s="18">
        <v>510</v>
      </c>
      <c r="F4" s="19" t="s">
        <v>45</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0.7642177043478261</v>
      </c>
      <c r="AD4" s="20">
        <f t="shared" ref="AD4:AD34" si="1">SUM(AE4:AY4)</f>
        <v>43942518</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+'[2]AGOSTO 2018'!$AF$1985</f>
        <v>10623285</v>
      </c>
      <c r="AZ4" s="21">
        <f>1-AC4</f>
        <v>0.2357822956521739</v>
      </c>
      <c r="BA4" s="20">
        <f t="shared" ref="BA4:BA33" si="2">SUM(BB4:BV4)</f>
        <v>13557482</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7876715</v>
      </c>
      <c r="BW4" s="21">
        <f>+BX4/G4</f>
        <v>0.7642177043478261</v>
      </c>
      <c r="BX4" s="20">
        <f t="shared" ref="BX4:BX34" si="5">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+'[2]AGOSTO 2018'!$AF$1985</f>
        <v>10623285</v>
      </c>
      <c r="CT4" s="21">
        <f t="shared" ref="CT4:CT71" si="6">1-BW4</f>
        <v>0.2357822956521739</v>
      </c>
      <c r="CU4" s="20">
        <f t="shared" ref="CU4:CU34" si="7">SUM(CV4:DP4)</f>
        <v>13557482</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7876715</v>
      </c>
    </row>
    <row r="5" spans="1:125" ht="45.75" hidden="1" customHeight="1" x14ac:dyDescent="0.25">
      <c r="A5" s="26"/>
      <c r="B5" s="227"/>
      <c r="C5" s="16" t="s">
        <v>46</v>
      </c>
      <c r="D5" s="17" t="s">
        <v>47</v>
      </c>
      <c r="E5" s="18">
        <v>510</v>
      </c>
      <c r="F5" s="19" t="s">
        <v>48</v>
      </c>
      <c r="G5" s="20">
        <f t="shared" si="0"/>
        <v>38000000</v>
      </c>
      <c r="H5" s="20"/>
      <c r="I5" s="20">
        <v>35000000</v>
      </c>
      <c r="J5" s="20"/>
      <c r="K5" s="20"/>
      <c r="L5" s="20"/>
      <c r="M5" s="20"/>
      <c r="N5" s="20"/>
      <c r="O5" s="20"/>
      <c r="P5" s="20"/>
      <c r="Q5" s="20"/>
      <c r="R5" s="20"/>
      <c r="S5" s="20"/>
      <c r="T5" s="20"/>
      <c r="U5" s="20"/>
      <c r="V5" s="20"/>
      <c r="W5" s="20"/>
      <c r="X5" s="20">
        <f>18000000-18000000</f>
        <v>0</v>
      </c>
      <c r="Y5" s="20"/>
      <c r="Z5" s="20"/>
      <c r="AA5" s="20"/>
      <c r="AB5" s="20">
        <v>3000000</v>
      </c>
      <c r="AC5" s="21">
        <f>+AD5/G5</f>
        <v>0.82373934210526312</v>
      </c>
      <c r="AD5" s="20">
        <f>SUM(AE5:AY5)</f>
        <v>31302095</v>
      </c>
      <c r="AE5" s="20"/>
      <c r="AF5" s="20">
        <f>+'[3]OCTUBRE 2018'!$K$2475</f>
        <v>31302095</v>
      </c>
      <c r="AG5" s="20"/>
      <c r="AH5" s="20"/>
      <c r="AI5" s="20"/>
      <c r="AJ5" s="20"/>
      <c r="AK5" s="20"/>
      <c r="AL5" s="20"/>
      <c r="AM5" s="20"/>
      <c r="AN5" s="20"/>
      <c r="AO5" s="20"/>
      <c r="AP5" s="20"/>
      <c r="AQ5" s="20"/>
      <c r="AR5" s="20"/>
      <c r="AS5" s="20"/>
      <c r="AT5" s="20"/>
      <c r="AU5" s="20"/>
      <c r="AV5" s="20"/>
      <c r="AW5" s="20"/>
      <c r="AX5" s="20"/>
      <c r="AY5" s="20"/>
      <c r="AZ5" s="21">
        <f t="shared" ref="AZ5:AZ87" si="10">1-AC5</f>
        <v>0.17626065789473688</v>
      </c>
      <c r="BA5" s="20">
        <f t="shared" si="2"/>
        <v>6697905</v>
      </c>
      <c r="BB5" s="20">
        <f t="shared" si="3"/>
        <v>0</v>
      </c>
      <c r="BC5" s="20">
        <f t="shared" si="3"/>
        <v>3697905</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0</v>
      </c>
      <c r="BS5" s="20">
        <f t="shared" si="4"/>
        <v>0</v>
      </c>
      <c r="BT5" s="20">
        <f t="shared" si="4"/>
        <v>0</v>
      </c>
      <c r="BU5" s="20">
        <f t="shared" si="4"/>
        <v>0</v>
      </c>
      <c r="BV5" s="20">
        <f t="shared" si="4"/>
        <v>3000000</v>
      </c>
      <c r="BW5" s="21">
        <f>+BX5/G5</f>
        <v>0.77612394736842105</v>
      </c>
      <c r="BX5" s="20">
        <f t="shared" si="5"/>
        <v>29492710</v>
      </c>
      <c r="BY5" s="20"/>
      <c r="BZ5" s="20">
        <f>+'[2]AGOSTO 2018'!$H$2017</f>
        <v>29492710</v>
      </c>
      <c r="CA5" s="20"/>
      <c r="CB5" s="20"/>
      <c r="CC5" s="20"/>
      <c r="CD5" s="20"/>
      <c r="CE5" s="20"/>
      <c r="CF5" s="20"/>
      <c r="CG5" s="20"/>
      <c r="CH5" s="20"/>
      <c r="CI5" s="20"/>
      <c r="CJ5" s="20"/>
      <c r="CK5" s="20"/>
      <c r="CL5" s="20"/>
      <c r="CM5" s="20"/>
      <c r="CN5" s="20"/>
      <c r="CO5" s="20"/>
      <c r="CP5" s="20"/>
      <c r="CQ5" s="20"/>
      <c r="CR5" s="20"/>
      <c r="CS5" s="20"/>
      <c r="CT5" s="21">
        <f t="shared" si="6"/>
        <v>0.22387605263157895</v>
      </c>
      <c r="CU5" s="20">
        <f t="shared" si="7"/>
        <v>8507290</v>
      </c>
      <c r="CV5" s="20">
        <f t="shared" si="8"/>
        <v>0</v>
      </c>
      <c r="CW5" s="20">
        <f t="shared" si="8"/>
        <v>5507290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0</v>
      </c>
      <c r="DM5" s="20">
        <f t="shared" si="9"/>
        <v>0</v>
      </c>
      <c r="DN5" s="20">
        <f t="shared" si="9"/>
        <v>0</v>
      </c>
      <c r="DO5" s="20">
        <f t="shared" si="9"/>
        <v>0</v>
      </c>
      <c r="DP5" s="20">
        <f t="shared" si="9"/>
        <v>3000000</v>
      </c>
    </row>
    <row r="6" spans="1:125" ht="33" hidden="1" customHeight="1" x14ac:dyDescent="0.25">
      <c r="A6" s="26"/>
      <c r="B6" s="227"/>
      <c r="C6" s="16" t="s">
        <v>49</v>
      </c>
      <c r="D6" s="17" t="s">
        <v>50</v>
      </c>
      <c r="E6" s="18">
        <v>510</v>
      </c>
      <c r="F6" s="19" t="s">
        <v>51</v>
      </c>
      <c r="G6" s="20">
        <f t="shared" si="0"/>
        <v>59570087</v>
      </c>
      <c r="H6" s="20"/>
      <c r="I6" s="20">
        <f>3570087</f>
        <v>3570087</v>
      </c>
      <c r="J6" s="20"/>
      <c r="K6" s="20"/>
      <c r="L6" s="20"/>
      <c r="M6" s="20"/>
      <c r="N6" s="20"/>
      <c r="O6" s="20"/>
      <c r="P6" s="20"/>
      <c r="Q6" s="20"/>
      <c r="R6" s="20"/>
      <c r="S6" s="20"/>
      <c r="T6" s="20"/>
      <c r="U6" s="20"/>
      <c r="V6" s="20"/>
      <c r="W6" s="20">
        <v>20000000</v>
      </c>
      <c r="X6" s="20">
        <v>18000000</v>
      </c>
      <c r="Y6" s="20">
        <v>15000000</v>
      </c>
      <c r="Z6" s="20"/>
      <c r="AA6" s="20"/>
      <c r="AB6" s="20">
        <v>3000000</v>
      </c>
      <c r="AC6" s="21">
        <f>+AD6/G6</f>
        <v>0.9496391536242007</v>
      </c>
      <c r="AD6" s="20">
        <f>SUM(AE6:AY6)</f>
        <v>56570087</v>
      </c>
      <c r="AE6" s="20"/>
      <c r="AF6" s="20">
        <f>+'[3]OCTUBRE 2018'!$K$2488</f>
        <v>3570087</v>
      </c>
      <c r="AG6" s="20"/>
      <c r="AH6" s="20"/>
      <c r="AI6" s="20"/>
      <c r="AJ6" s="20"/>
      <c r="AK6" s="20"/>
      <c r="AL6" s="20"/>
      <c r="AM6" s="20"/>
      <c r="AN6" s="20"/>
      <c r="AO6" s="20"/>
      <c r="AP6" s="20"/>
      <c r="AQ6" s="20"/>
      <c r="AR6" s="20"/>
      <c r="AS6" s="20"/>
      <c r="AT6" s="20">
        <f>+'[3]OCTUBRE 2018'!$Y$2488</f>
        <v>20000000</v>
      </c>
      <c r="AU6" s="20">
        <f>+'[3]OCTUBRE 2018'!$Z$2488</f>
        <v>18000000</v>
      </c>
      <c r="AV6" s="20">
        <f>+'[3]OCTUBRE 2018'!$AA$2488</f>
        <v>15000000</v>
      </c>
      <c r="AW6" s="20"/>
      <c r="AX6" s="20"/>
      <c r="AY6" s="20"/>
      <c r="AZ6" s="21">
        <f t="shared" si="10"/>
        <v>5.0360846375799295E-2</v>
      </c>
      <c r="BA6" s="20">
        <f t="shared" si="2"/>
        <v>3000000</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0</v>
      </c>
      <c r="BR6" s="20">
        <f t="shared" si="4"/>
        <v>0</v>
      </c>
      <c r="BS6" s="20">
        <f t="shared" si="4"/>
        <v>0</v>
      </c>
      <c r="BT6" s="20">
        <f t="shared" si="4"/>
        <v>0</v>
      </c>
      <c r="BU6" s="20">
        <f t="shared" si="4"/>
        <v>0</v>
      </c>
      <c r="BV6" s="20">
        <f t="shared" si="4"/>
        <v>3000000</v>
      </c>
      <c r="BW6" s="21">
        <f>+BX6/G6</f>
        <v>0.84720638396918913</v>
      </c>
      <c r="BX6" s="20">
        <f t="shared" si="5"/>
        <v>50468158</v>
      </c>
      <c r="BY6" s="20"/>
      <c r="BZ6" s="20">
        <f>+'[3]OCTUBRE 2018'!$H$2514</f>
        <v>3570087</v>
      </c>
      <c r="CA6" s="20"/>
      <c r="CB6" s="20"/>
      <c r="CC6" s="20"/>
      <c r="CD6" s="20"/>
      <c r="CE6" s="20"/>
      <c r="CF6" s="20"/>
      <c r="CG6" s="20"/>
      <c r="CH6" s="20"/>
      <c r="CI6" s="20"/>
      <c r="CJ6" s="20"/>
      <c r="CK6" s="20"/>
      <c r="CL6" s="20"/>
      <c r="CM6" s="20"/>
      <c r="CN6" s="20">
        <f>+'[3]OCTUBRE 2018'!$H$2489+'[3]OCTUBRE 2018'!$H$2492+'[3]OCTUBRE 2018'!$H$2494+'[3]OCTUBRE 2018'!$H$2495+'[3]OCTUBRE 2018'!$H$2496+'[3]OCTUBRE 2018'!$H$2497+'[3]OCTUBRE 2018'!$H$2499+'[3]OCTUBRE 2018'!$H$2500+'[3]OCTUBRE 2018'!$H$2501+'[3]OCTUBRE 2018'!$H$2502</f>
        <v>19869614</v>
      </c>
      <c r="CO6" s="20">
        <f>+'[3]OCTUBRE 2018'!$H$2512</f>
        <v>18000000</v>
      </c>
      <c r="CP6" s="20">
        <f>+'[3]OCTUBRE 2018'!$H$2504+'[3]OCTUBRE 2018'!$H$2505+'[3]OCTUBRE 2018'!$H$2506+'[3]OCTUBRE 2018'!$H$2507+'[3]OCTUBRE 2018'!$H$2508+'[3]OCTUBRE 2018'!$H$2509+'[3]OCTUBRE 2018'!$H$2510+'[3]OCTUBRE 2018'!$H$2516</f>
        <v>9028457</v>
      </c>
      <c r="CQ6" s="20"/>
      <c r="CR6" s="20"/>
      <c r="CS6" s="20"/>
      <c r="CT6" s="21">
        <f t="shared" si="6"/>
        <v>0.15279361603081087</v>
      </c>
      <c r="CU6" s="20">
        <f t="shared" si="7"/>
        <v>9101929</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130386</v>
      </c>
      <c r="DL6" s="20">
        <f t="shared" si="9"/>
        <v>0</v>
      </c>
      <c r="DM6" s="20">
        <f t="shared" si="9"/>
        <v>5971543</v>
      </c>
      <c r="DN6" s="20">
        <f t="shared" si="9"/>
        <v>0</v>
      </c>
      <c r="DO6" s="20">
        <f t="shared" si="9"/>
        <v>0</v>
      </c>
      <c r="DP6" s="20">
        <f t="shared" si="9"/>
        <v>3000000</v>
      </c>
    </row>
    <row r="7" spans="1:125" ht="90" hidden="1" customHeight="1" x14ac:dyDescent="0.25">
      <c r="A7" s="26"/>
      <c r="B7" s="227"/>
      <c r="C7" s="16" t="s">
        <v>52</v>
      </c>
      <c r="D7" s="27" t="s">
        <v>53</v>
      </c>
      <c r="E7" s="18">
        <v>510</v>
      </c>
      <c r="F7" s="19" t="s">
        <v>54</v>
      </c>
      <c r="G7" s="20">
        <f t="shared" si="0"/>
        <v>5429913</v>
      </c>
      <c r="H7" s="20"/>
      <c r="I7" s="20">
        <f>9000000-3570087</f>
        <v>5429913</v>
      </c>
      <c r="J7" s="20"/>
      <c r="K7" s="20"/>
      <c r="L7" s="20"/>
      <c r="M7" s="20"/>
      <c r="N7" s="20"/>
      <c r="O7" s="20"/>
      <c r="P7" s="20"/>
      <c r="Q7" s="20"/>
      <c r="R7" s="20"/>
      <c r="S7" s="20"/>
      <c r="T7" s="20"/>
      <c r="U7" s="20"/>
      <c r="V7" s="20"/>
      <c r="W7" s="20"/>
      <c r="X7" s="20"/>
      <c r="Y7" s="20"/>
      <c r="Z7" s="20"/>
      <c r="AA7" s="20"/>
      <c r="AB7" s="20"/>
      <c r="AC7" s="21">
        <f t="shared" ref="AC7:AC8" si="11">+AD7/G7</f>
        <v>0.98716369857122943</v>
      </c>
      <c r="AD7" s="20">
        <f t="shared" ref="AD7:AD8" si="12">SUM(AE7:AY7)</f>
        <v>5360213</v>
      </c>
      <c r="AE7" s="20"/>
      <c r="AF7" s="20">
        <f>+'[3]OCTUBRE 2018'!$K$2522</f>
        <v>5360213</v>
      </c>
      <c r="AG7" s="20"/>
      <c r="AH7" s="20"/>
      <c r="AI7" s="20"/>
      <c r="AJ7" s="20"/>
      <c r="AK7" s="20"/>
      <c r="AL7" s="20"/>
      <c r="AM7" s="20"/>
      <c r="AN7" s="20"/>
      <c r="AO7" s="20"/>
      <c r="AP7" s="20"/>
      <c r="AQ7" s="20"/>
      <c r="AR7" s="20"/>
      <c r="AS7" s="20"/>
      <c r="AT7" s="20"/>
      <c r="AU7" s="20"/>
      <c r="AV7" s="20"/>
      <c r="AW7" s="20"/>
      <c r="AX7" s="20"/>
      <c r="AY7" s="20"/>
      <c r="AZ7" s="21">
        <f t="shared" si="10"/>
        <v>1.2836301428770569E-2</v>
      </c>
      <c r="BA7" s="20">
        <f t="shared" si="2"/>
        <v>69700</v>
      </c>
      <c r="BB7" s="20">
        <f t="shared" si="3"/>
        <v>0</v>
      </c>
      <c r="BC7" s="20">
        <f t="shared" si="3"/>
        <v>69700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3">+BX7/G7</f>
        <v>0.98716369857122943</v>
      </c>
      <c r="BX7" s="20">
        <f t="shared" si="5"/>
        <v>5360213</v>
      </c>
      <c r="BY7" s="20"/>
      <c r="BZ7" s="20">
        <f>+'[3]OCTUBRE 2018'!$H$2520</f>
        <v>5360213</v>
      </c>
      <c r="CA7" s="20"/>
      <c r="CB7" s="20"/>
      <c r="CC7" s="20"/>
      <c r="CD7" s="20"/>
      <c r="CE7" s="20"/>
      <c r="CF7" s="20"/>
      <c r="CG7" s="20"/>
      <c r="CH7" s="20"/>
      <c r="CI7" s="20"/>
      <c r="CJ7" s="20"/>
      <c r="CK7" s="20"/>
      <c r="CL7" s="20"/>
      <c r="CM7" s="20"/>
      <c r="CN7" s="20"/>
      <c r="CO7" s="20"/>
      <c r="CP7" s="20"/>
      <c r="CQ7" s="20"/>
      <c r="CR7" s="20"/>
      <c r="CS7" s="20"/>
      <c r="CT7" s="21">
        <f t="shared" si="6"/>
        <v>1.2836301428770569E-2</v>
      </c>
      <c r="CU7" s="20">
        <f t="shared" si="7"/>
        <v>69700</v>
      </c>
      <c r="CV7" s="20">
        <f t="shared" si="8"/>
        <v>0</v>
      </c>
      <c r="CW7" s="20">
        <f t="shared" si="8"/>
        <v>69700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row>
    <row r="8" spans="1:125" ht="45" hidden="1" customHeight="1" x14ac:dyDescent="0.25">
      <c r="A8" s="26"/>
      <c r="B8" s="227"/>
      <c r="C8" s="16" t="s">
        <v>55</v>
      </c>
      <c r="D8" s="27" t="s">
        <v>56</v>
      </c>
      <c r="E8" s="18">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0.51421532000000003</v>
      </c>
      <c r="AD8" s="20">
        <f t="shared" si="12"/>
        <v>12855383</v>
      </c>
      <c r="AE8" s="20"/>
      <c r="AF8" s="20">
        <f>+'[3]OCTUBRE 2018'!$K$2534</f>
        <v>12855383</v>
      </c>
      <c r="AG8" s="20"/>
      <c r="AH8" s="20"/>
      <c r="AI8" s="20"/>
      <c r="AJ8" s="20"/>
      <c r="AK8" s="20"/>
      <c r="AL8" s="20"/>
      <c r="AM8" s="20"/>
      <c r="AN8" s="20"/>
      <c r="AO8" s="20"/>
      <c r="AP8" s="20"/>
      <c r="AQ8" s="20"/>
      <c r="AR8" s="20"/>
      <c r="AS8" s="20"/>
      <c r="AT8" s="20"/>
      <c r="AU8" s="20"/>
      <c r="AV8" s="20"/>
      <c r="AW8" s="20"/>
      <c r="AX8" s="20"/>
      <c r="AY8" s="20"/>
      <c r="AZ8" s="21">
        <f t="shared" si="10"/>
        <v>0.48578467999999997</v>
      </c>
      <c r="BA8" s="20">
        <f t="shared" si="2"/>
        <v>12144617</v>
      </c>
      <c r="BB8" s="20">
        <f t="shared" si="3"/>
        <v>0</v>
      </c>
      <c r="BC8" s="20">
        <f t="shared" si="3"/>
        <v>12144617</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3"/>
        <v>0.41099612000000002</v>
      </c>
      <c r="BX8" s="20">
        <f t="shared" si="5"/>
        <v>10274903</v>
      </c>
      <c r="BY8" s="20"/>
      <c r="BZ8" s="20">
        <f>+'[3]OCTUBRE 2018'!$H$2532</f>
        <v>10274903</v>
      </c>
      <c r="CA8" s="20"/>
      <c r="CB8" s="20"/>
      <c r="CC8" s="20"/>
      <c r="CD8" s="20"/>
      <c r="CE8" s="20"/>
      <c r="CF8" s="20"/>
      <c r="CG8" s="20"/>
      <c r="CH8" s="20"/>
      <c r="CI8" s="20"/>
      <c r="CJ8" s="20"/>
      <c r="CK8" s="20"/>
      <c r="CL8" s="20"/>
      <c r="CM8" s="20"/>
      <c r="CN8" s="20"/>
      <c r="CO8" s="20"/>
      <c r="CP8" s="20"/>
      <c r="CQ8" s="20"/>
      <c r="CR8" s="20"/>
      <c r="CS8" s="20"/>
      <c r="CT8" s="21">
        <f t="shared" si="6"/>
        <v>0.58900387999999992</v>
      </c>
      <c r="CU8" s="20">
        <f t="shared" si="7"/>
        <v>14725097</v>
      </c>
      <c r="CV8" s="20">
        <f t="shared" si="8"/>
        <v>0</v>
      </c>
      <c r="CW8" s="20">
        <f t="shared" si="8"/>
        <v>14725097</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row>
    <row r="9" spans="1:125" ht="33.75" hidden="1" customHeight="1" x14ac:dyDescent="0.25">
      <c r="A9" s="26"/>
      <c r="B9" s="217" t="s">
        <v>57</v>
      </c>
      <c r="C9" s="16" t="s">
        <v>58</v>
      </c>
      <c r="D9" s="17" t="s">
        <v>59</v>
      </c>
      <c r="E9" s="18">
        <v>510</v>
      </c>
      <c r="F9" s="19" t="s">
        <v>60</v>
      </c>
      <c r="G9" s="20">
        <f t="shared" si="0"/>
        <v>48000000</v>
      </c>
      <c r="H9" s="20"/>
      <c r="I9" s="20"/>
      <c r="J9" s="20"/>
      <c r="K9" s="20"/>
      <c r="L9" s="20"/>
      <c r="M9" s="20"/>
      <c r="N9" s="20"/>
      <c r="O9" s="20"/>
      <c r="P9" s="20"/>
      <c r="Q9" s="20"/>
      <c r="R9" s="20"/>
      <c r="S9" s="20"/>
      <c r="T9" s="20"/>
      <c r="U9" s="20"/>
      <c r="V9" s="20"/>
      <c r="W9" s="20">
        <v>16000000</v>
      </c>
      <c r="X9" s="20"/>
      <c r="Y9" s="20"/>
      <c r="Z9" s="20"/>
      <c r="AA9" s="20"/>
      <c r="AB9" s="20">
        <f>21000000+1000000+2000000+8000000</f>
        <v>32000000</v>
      </c>
      <c r="AC9" s="21">
        <f>+AD9/G9</f>
        <v>0.29902329166666669</v>
      </c>
      <c r="AD9" s="20">
        <f>SUM(AE9:AY9)</f>
        <v>14353118</v>
      </c>
      <c r="AE9" s="20"/>
      <c r="AF9" s="20"/>
      <c r="AG9" s="20"/>
      <c r="AH9" s="20"/>
      <c r="AI9" s="20"/>
      <c r="AJ9" s="20"/>
      <c r="AK9" s="20"/>
      <c r="AL9" s="20"/>
      <c r="AM9" s="20"/>
      <c r="AN9" s="20"/>
      <c r="AO9" s="20"/>
      <c r="AP9" s="20"/>
      <c r="AQ9" s="20"/>
      <c r="AR9" s="20"/>
      <c r="AS9" s="20"/>
      <c r="AT9" s="20"/>
      <c r="AU9" s="20"/>
      <c r="AV9" s="20"/>
      <c r="AW9" s="20"/>
      <c r="AX9" s="20"/>
      <c r="AY9" s="20">
        <f>+'[3]OCTUBRE 2018'!$AF$2545</f>
        <v>14353118</v>
      </c>
      <c r="AZ9" s="21">
        <f t="shared" si="10"/>
        <v>0.70097670833333336</v>
      </c>
      <c r="BA9" s="20">
        <f t="shared" si="2"/>
        <v>33646882</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17646882</v>
      </c>
      <c r="BW9" s="21">
        <f t="shared" si="13"/>
        <v>0.25735662500000001</v>
      </c>
      <c r="BX9" s="20">
        <f t="shared" si="5"/>
        <v>12353118</v>
      </c>
      <c r="BY9" s="20"/>
      <c r="BZ9" s="20"/>
      <c r="CA9" s="20"/>
      <c r="CB9" s="20"/>
      <c r="CC9" s="20"/>
      <c r="CD9" s="20"/>
      <c r="CE9" s="20"/>
      <c r="CF9" s="20"/>
      <c r="CG9" s="20"/>
      <c r="CH9" s="20"/>
      <c r="CI9" s="20"/>
      <c r="CJ9" s="20"/>
      <c r="CK9" s="20"/>
      <c r="CL9" s="20"/>
      <c r="CM9" s="20"/>
      <c r="CN9" s="20"/>
      <c r="CO9" s="20"/>
      <c r="CP9" s="20"/>
      <c r="CQ9" s="20"/>
      <c r="CR9" s="20"/>
      <c r="CS9" s="20">
        <f>+'[4]JULIO 2018'!$H$1786</f>
        <v>12353118</v>
      </c>
      <c r="CT9" s="21">
        <f t="shared" si="6"/>
        <v>0.74264337499999999</v>
      </c>
      <c r="CU9" s="20">
        <f t="shared" si="7"/>
        <v>35646882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19646882</v>
      </c>
    </row>
    <row r="10" spans="1:125" ht="21.75" hidden="1" customHeight="1" x14ac:dyDescent="0.25">
      <c r="A10" s="26"/>
      <c r="B10" s="217"/>
      <c r="C10" s="16" t="s">
        <v>61</v>
      </c>
      <c r="D10" s="17" t="s">
        <v>62</v>
      </c>
      <c r="E10" s="18">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4">+AD10/G10</f>
        <v>#DIV/0!</v>
      </c>
      <c r="AD10" s="20">
        <f t="shared" ref="AD10:AD13" si="15">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0"/>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3"/>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row>
    <row r="11" spans="1:125" ht="18" hidden="1" customHeight="1" x14ac:dyDescent="0.25">
      <c r="A11" s="26"/>
      <c r="B11" s="217"/>
      <c r="C11" s="16" t="s">
        <v>63</v>
      </c>
      <c r="D11" s="17" t="s">
        <v>64</v>
      </c>
      <c r="E11" s="18">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4"/>
        <v>#DIV/0!</v>
      </c>
      <c r="AD11" s="20">
        <f t="shared" si="15"/>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0"/>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3"/>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row>
    <row r="12" spans="1:125" ht="18.75" hidden="1" customHeight="1" x14ac:dyDescent="0.25">
      <c r="A12" s="26"/>
      <c r="B12" s="217"/>
      <c r="C12" s="16" t="s">
        <v>65</v>
      </c>
      <c r="D12" s="17" t="s">
        <v>66</v>
      </c>
      <c r="E12" s="18">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4"/>
        <v>#DIV/0!</v>
      </c>
      <c r="AD12" s="20">
        <f t="shared" si="15"/>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0"/>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3"/>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row>
    <row r="13" spans="1:125" ht="16.5" hidden="1" customHeight="1" x14ac:dyDescent="0.25">
      <c r="A13" s="26"/>
      <c r="B13" s="217"/>
      <c r="C13" s="16" t="s">
        <v>67</v>
      </c>
      <c r="D13" s="17" t="s">
        <v>68</v>
      </c>
      <c r="E13" s="18">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4"/>
        <v>#DIV/0!</v>
      </c>
      <c r="AD13" s="20">
        <f t="shared" si="15"/>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0"/>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3"/>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row>
    <row r="14" spans="1:125" ht="45" hidden="1" customHeight="1" x14ac:dyDescent="0.25">
      <c r="A14" s="26"/>
      <c r="B14" s="228" t="s">
        <v>69</v>
      </c>
      <c r="C14" s="28" t="s">
        <v>70</v>
      </c>
      <c r="D14" s="27" t="s">
        <v>71</v>
      </c>
      <c r="E14" s="18">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4"/>
        <v>0.98381456302521009</v>
      </c>
      <c r="AD14" s="20">
        <f>SUM(AE14:AY14)</f>
        <v>117073933</v>
      </c>
      <c r="AE14" s="20"/>
      <c r="AF14" s="20">
        <f>+'[3]OCTUBRE 2018'!$K$279</f>
        <v>88073933</v>
      </c>
      <c r="AG14" s="20"/>
      <c r="AH14" s="20"/>
      <c r="AI14" s="20"/>
      <c r="AJ14" s="20"/>
      <c r="AK14" s="20"/>
      <c r="AL14" s="20"/>
      <c r="AM14" s="20"/>
      <c r="AN14" s="20"/>
      <c r="AO14" s="20"/>
      <c r="AP14" s="20"/>
      <c r="AQ14" s="20"/>
      <c r="AR14" s="20"/>
      <c r="AS14" s="20"/>
      <c r="AT14" s="20"/>
      <c r="AU14" s="20">
        <f>+'[5]JUNIO 2018'!$Z$178</f>
        <v>29000000</v>
      </c>
      <c r="AV14" s="20"/>
      <c r="AW14" s="20"/>
      <c r="AX14" s="20"/>
      <c r="AY14" s="20"/>
      <c r="AZ14" s="21">
        <f t="shared" si="10"/>
        <v>1.6185436974789913E-2</v>
      </c>
      <c r="BA14" s="20">
        <f t="shared" si="2"/>
        <v>1926067</v>
      </c>
      <c r="BB14" s="20">
        <f t="shared" si="3"/>
        <v>0</v>
      </c>
      <c r="BC14" s="20">
        <f t="shared" si="3"/>
        <v>1926067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0.85417325210084039</v>
      </c>
      <c r="BX14" s="20">
        <f t="shared" si="5"/>
        <v>101646617</v>
      </c>
      <c r="BY14" s="20"/>
      <c r="BZ14" s="20">
        <f>+'[3]OCTUBRE 2018'!$H$280+'[3]OCTUBRE 2018'!$H$284+'[3]OCTUBRE 2018'!$H$288+'[3]OCTUBRE 2018'!$H$290+'[3]OCTUBRE 2018'!$H$292+'[3]OCTUBRE 2018'!$H$294+'[3]OCTUBRE 2018'!$H$296+'[3]OCTUBRE 2018'!$H$297+'[3]OCTUBRE 2018'!$H$299+'[3]OCTUBRE 2018'!$H$304+'[3]OCTUBRE 2018'!$H$306+'[3]OCTUBRE 2018'!$H$308+'[3]OCTUBRE 2018'!$H$309+'[3]OCTUBRE 2018'!$H$311+'[3]OCTUBRE 2018'!$H$312</f>
        <v>72646617</v>
      </c>
      <c r="CA14" s="20"/>
      <c r="CB14" s="20"/>
      <c r="CC14" s="20"/>
      <c r="CD14" s="20"/>
      <c r="CE14" s="20"/>
      <c r="CF14" s="20"/>
      <c r="CG14" s="20"/>
      <c r="CH14" s="20"/>
      <c r="CI14" s="20"/>
      <c r="CJ14" s="20"/>
      <c r="CK14" s="20"/>
      <c r="CL14" s="20"/>
      <c r="CM14" s="20"/>
      <c r="CN14" s="20"/>
      <c r="CO14" s="20">
        <f>+'[2]AGOSTO 2018'!$H$275</f>
        <v>29000000</v>
      </c>
      <c r="CP14" s="20"/>
      <c r="CQ14" s="20"/>
      <c r="CR14" s="20"/>
      <c r="CS14" s="20"/>
      <c r="CT14" s="21">
        <f t="shared" si="6"/>
        <v>0.14582674789915961</v>
      </c>
      <c r="CU14" s="20">
        <f t="shared" si="7"/>
        <v>17353383</v>
      </c>
      <c r="CV14" s="20">
        <f t="shared" si="8"/>
        <v>0</v>
      </c>
      <c r="CW14" s="20">
        <f t="shared" si="8"/>
        <v>17353383</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row>
    <row r="15" spans="1:125" ht="22.5" hidden="1" customHeight="1" x14ac:dyDescent="0.25">
      <c r="A15" s="26"/>
      <c r="B15" s="228"/>
      <c r="C15" s="16" t="s">
        <v>72</v>
      </c>
      <c r="D15" s="17" t="s">
        <v>73</v>
      </c>
      <c r="E15" s="18">
        <v>310</v>
      </c>
      <c r="F15" s="29" t="s">
        <v>74</v>
      </c>
      <c r="G15" s="20">
        <f t="shared" si="0"/>
        <v>357665509</v>
      </c>
      <c r="H15" s="20"/>
      <c r="I15" s="20">
        <f>290000000-25000000</f>
        <v>265000000</v>
      </c>
      <c r="J15" s="20">
        <v>1507807</v>
      </c>
      <c r="K15" s="20"/>
      <c r="L15" s="20"/>
      <c r="M15" s="20"/>
      <c r="N15" s="20"/>
      <c r="O15" s="20"/>
      <c r="P15" s="20"/>
      <c r="Q15" s="20"/>
      <c r="R15" s="20"/>
      <c r="S15" s="20"/>
      <c r="T15" s="20"/>
      <c r="U15" s="20"/>
      <c r="V15" s="20"/>
      <c r="W15" s="20"/>
      <c r="X15" s="20"/>
      <c r="Y15" s="20">
        <v>20000000</v>
      </c>
      <c r="Z15" s="20"/>
      <c r="AA15" s="20"/>
      <c r="AB15" s="20">
        <f>56157702+15000000</f>
        <v>71157702</v>
      </c>
      <c r="AC15" s="21">
        <f t="shared" si="14"/>
        <v>0.80584545545318431</v>
      </c>
      <c r="AD15" s="20">
        <f t="shared" si="1"/>
        <v>288223125</v>
      </c>
      <c r="AE15" s="20"/>
      <c r="AF15" s="20">
        <f>+'[3]OCTUBRE 2018'!$K$318</f>
        <v>261832029</v>
      </c>
      <c r="AG15" s="20"/>
      <c r="AH15" s="20"/>
      <c r="AI15" s="20"/>
      <c r="AJ15" s="20"/>
      <c r="AK15" s="20"/>
      <c r="AL15" s="20"/>
      <c r="AM15" s="20"/>
      <c r="AN15" s="20"/>
      <c r="AO15" s="20"/>
      <c r="AP15" s="20"/>
      <c r="AQ15" s="20"/>
      <c r="AR15" s="20"/>
      <c r="AS15" s="20"/>
      <c r="AT15" s="20"/>
      <c r="AU15" s="20"/>
      <c r="AV15" s="20"/>
      <c r="AW15" s="20"/>
      <c r="AX15" s="20"/>
      <c r="AY15" s="20">
        <f>+'[3]OCTUBRE 2018'!$AF$318</f>
        <v>26391096</v>
      </c>
      <c r="AZ15" s="21">
        <f t="shared" si="10"/>
        <v>0.19415454454681569</v>
      </c>
      <c r="BA15" s="20">
        <f t="shared" si="2"/>
        <v>69442384</v>
      </c>
      <c r="BB15" s="20">
        <f t="shared" si="3"/>
        <v>0</v>
      </c>
      <c r="BC15" s="20">
        <f t="shared" si="3"/>
        <v>3167971</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20000000</v>
      </c>
      <c r="BT15" s="20">
        <f t="shared" si="4"/>
        <v>0</v>
      </c>
      <c r="BU15" s="20">
        <f t="shared" si="4"/>
        <v>0</v>
      </c>
      <c r="BV15" s="20">
        <f t="shared" si="4"/>
        <v>44766606</v>
      </c>
      <c r="BW15" s="21">
        <f>+BX15/G15</f>
        <v>0.78393983748653828</v>
      </c>
      <c r="BX15" s="20">
        <f t="shared" si="5"/>
        <v>280388241</v>
      </c>
      <c r="BY15" s="20"/>
      <c r="BZ15" s="20">
        <f>+'[3]OCTUBRE 2018'!$H$316-CS15</f>
        <v>258997145</v>
      </c>
      <c r="CA15" s="20"/>
      <c r="CB15" s="20"/>
      <c r="CC15" s="20"/>
      <c r="CD15" s="20"/>
      <c r="CE15" s="20"/>
      <c r="CF15" s="20"/>
      <c r="CG15" s="20"/>
      <c r="CH15" s="20"/>
      <c r="CI15" s="20"/>
      <c r="CJ15" s="20"/>
      <c r="CK15" s="20"/>
      <c r="CL15" s="20"/>
      <c r="CM15" s="20"/>
      <c r="CN15" s="20"/>
      <c r="CO15" s="20"/>
      <c r="CP15" s="20"/>
      <c r="CQ15" s="20"/>
      <c r="CR15" s="20"/>
      <c r="CS15" s="20">
        <f>+'[3]OCTUBRE 2018'!$H$319+'[3]OCTUBRE 2018'!$H$363+'[3]OCTUBRE 2018'!$H$368+'[3]OCTUBRE 2018'!$H$374+'[3]OCTUBRE 2018'!$H$378+'[3]OCTUBRE 2018'!$H$380+'[3]OCTUBRE 2018'!$H$393+'[3]OCTUBRE 2018'!$H$394+'[3]OCTUBRE 2018'!$H$409+'[3]OCTUBRE 2018'!$H$413+'[3]OCTUBRE 2018'!$H$426+'[3]OCTUBRE 2018'!$H$454+'[3]OCTUBRE 2018'!$H$456+'[3]OCTUBRE 2018'!$H$518+'[3]OCTUBRE 2018'!$H$519+'[3]OCTUBRE 2018'!$H$538+'[3]OCTUBRE 2018'!$H$572+'[3]OCTUBRE 2018'!$H$584+'[3]OCTUBRE 2018'!$H$585</f>
        <v>21391096</v>
      </c>
      <c r="CT15" s="21">
        <f t="shared" si="6"/>
        <v>0.21606016251346172</v>
      </c>
      <c r="CU15" s="20">
        <f t="shared" si="7"/>
        <v>77277268</v>
      </c>
      <c r="CV15" s="20">
        <f t="shared" si="8"/>
        <v>0</v>
      </c>
      <c r="CW15" s="20">
        <f t="shared" si="8"/>
        <v>6002855</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20000000</v>
      </c>
      <c r="DN15" s="20">
        <f t="shared" si="9"/>
        <v>0</v>
      </c>
      <c r="DO15" s="20">
        <f t="shared" si="9"/>
        <v>0</v>
      </c>
      <c r="DP15" s="20">
        <f t="shared" si="9"/>
        <v>49766606</v>
      </c>
    </row>
    <row r="16" spans="1:125" ht="15.75" hidden="1" customHeight="1" x14ac:dyDescent="0.25">
      <c r="A16" s="26"/>
      <c r="B16" s="228"/>
      <c r="C16" s="16" t="s">
        <v>75</v>
      </c>
      <c r="D16" s="17" t="s">
        <v>76</v>
      </c>
      <c r="E16" s="18">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4"/>
        <v>0.97922222222222222</v>
      </c>
      <c r="AD16" s="20">
        <f t="shared" si="1"/>
        <v>44065000</v>
      </c>
      <c r="AE16" s="20"/>
      <c r="AF16" s="20">
        <f>+'[2]AGOSTO 2018'!$K$463</f>
        <v>15000000</v>
      </c>
      <c r="AG16" s="20"/>
      <c r="AH16" s="20"/>
      <c r="AI16" s="20"/>
      <c r="AJ16" s="20"/>
      <c r="AK16" s="20"/>
      <c r="AL16" s="20"/>
      <c r="AM16" s="20"/>
      <c r="AN16" s="20"/>
      <c r="AO16" s="20"/>
      <c r="AP16" s="20"/>
      <c r="AQ16" s="20"/>
      <c r="AR16" s="20"/>
      <c r="AS16" s="20"/>
      <c r="AT16" s="20">
        <f>+'[2]AGOSTO 2018'!$Y$463</f>
        <v>29065000</v>
      </c>
      <c r="AU16" s="20"/>
      <c r="AV16" s="20"/>
      <c r="AW16" s="20"/>
      <c r="AX16" s="20"/>
      <c r="AY16" s="20"/>
      <c r="AZ16" s="21">
        <f t="shared" si="10"/>
        <v>2.0777777777777784E-2</v>
      </c>
      <c r="BA16" s="20">
        <f t="shared" si="2"/>
        <v>935000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935000</v>
      </c>
      <c r="BR16" s="20">
        <f t="shared" si="4"/>
        <v>0</v>
      </c>
      <c r="BS16" s="20">
        <f t="shared" si="4"/>
        <v>0</v>
      </c>
      <c r="BT16" s="20">
        <f t="shared" si="4"/>
        <v>0</v>
      </c>
      <c r="BU16" s="20">
        <f t="shared" si="4"/>
        <v>0</v>
      </c>
      <c r="BV16" s="20">
        <f t="shared" si="4"/>
        <v>0</v>
      </c>
      <c r="BW16" s="21">
        <f>+BX16/G16</f>
        <v>0.97922222222222222</v>
      </c>
      <c r="BX16" s="20">
        <f t="shared" si="5"/>
        <v>44065000</v>
      </c>
      <c r="BY16" s="20"/>
      <c r="BZ16" s="20">
        <f>+'[2]AGOSTO 2018'!$K$463</f>
        <v>15000000</v>
      </c>
      <c r="CA16" s="20"/>
      <c r="CB16" s="20"/>
      <c r="CC16" s="20"/>
      <c r="CD16" s="20"/>
      <c r="CE16" s="20"/>
      <c r="CF16" s="20"/>
      <c r="CG16" s="20"/>
      <c r="CH16" s="20"/>
      <c r="CI16" s="20"/>
      <c r="CJ16" s="20"/>
      <c r="CK16" s="20"/>
      <c r="CL16" s="20"/>
      <c r="CM16" s="20"/>
      <c r="CN16" s="20">
        <f>+'[2]AGOSTO 2018'!$Y$463</f>
        <v>29065000</v>
      </c>
      <c r="CO16" s="20"/>
      <c r="CP16" s="20"/>
      <c r="CQ16" s="20"/>
      <c r="CR16" s="20"/>
      <c r="CS16" s="20"/>
      <c r="CT16" s="21">
        <f t="shared" si="6"/>
        <v>2.0777777777777784E-2</v>
      </c>
      <c r="CU16" s="20">
        <f t="shared" si="7"/>
        <v>935000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935000</v>
      </c>
      <c r="DL16" s="20">
        <f t="shared" si="9"/>
        <v>0</v>
      </c>
      <c r="DM16" s="20">
        <f t="shared" si="9"/>
        <v>0</v>
      </c>
      <c r="DN16" s="20">
        <f t="shared" si="9"/>
        <v>0</v>
      </c>
      <c r="DO16" s="20">
        <f t="shared" si="9"/>
        <v>0</v>
      </c>
      <c r="DP16" s="20">
        <f t="shared" si="9"/>
        <v>0</v>
      </c>
    </row>
    <row r="17" spans="1:120" ht="46.5" hidden="1" customHeight="1" x14ac:dyDescent="0.25">
      <c r="A17" s="26"/>
      <c r="B17" s="228"/>
      <c r="C17" s="16" t="s">
        <v>77</v>
      </c>
      <c r="D17" s="17" t="s">
        <v>78</v>
      </c>
      <c r="E17" s="18">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4"/>
        <v>0.32079742222222224</v>
      </c>
      <c r="AD17" s="20">
        <f t="shared" si="1"/>
        <v>14435884</v>
      </c>
      <c r="AE17" s="20"/>
      <c r="AF17" s="20"/>
      <c r="AG17" s="20"/>
      <c r="AH17" s="20"/>
      <c r="AI17" s="20"/>
      <c r="AJ17" s="20"/>
      <c r="AK17" s="20"/>
      <c r="AL17" s="20"/>
      <c r="AM17" s="20"/>
      <c r="AN17" s="20"/>
      <c r="AO17" s="20"/>
      <c r="AP17" s="20"/>
      <c r="AQ17" s="20"/>
      <c r="AR17" s="20"/>
      <c r="AS17" s="20"/>
      <c r="AT17" s="20">
        <f>+'[3]OCTUBRE 2018'!$Y$623</f>
        <v>14435884</v>
      </c>
      <c r="AU17" s="20"/>
      <c r="AV17" s="20"/>
      <c r="AW17" s="20"/>
      <c r="AX17" s="20"/>
      <c r="AY17" s="20"/>
      <c r="AZ17" s="21">
        <f t="shared" si="10"/>
        <v>0.67920257777777771</v>
      </c>
      <c r="BA17" s="20">
        <f t="shared" si="2"/>
        <v>30564116</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12564116</v>
      </c>
      <c r="BR17" s="20">
        <f t="shared" si="4"/>
        <v>0</v>
      </c>
      <c r="BS17" s="20">
        <f t="shared" si="4"/>
        <v>0</v>
      </c>
      <c r="BT17" s="20">
        <f t="shared" si="4"/>
        <v>0</v>
      </c>
      <c r="BU17" s="20">
        <f t="shared" si="4"/>
        <v>0</v>
      </c>
      <c r="BV17" s="20">
        <f t="shared" si="4"/>
        <v>18000000</v>
      </c>
      <c r="BW17" s="21">
        <f>+BX17/G17</f>
        <v>0.32079742222222224</v>
      </c>
      <c r="BX17" s="20">
        <f t="shared" si="5"/>
        <v>14435884</v>
      </c>
      <c r="BY17" s="20"/>
      <c r="BZ17" s="20"/>
      <c r="CA17" s="20"/>
      <c r="CB17" s="20"/>
      <c r="CC17" s="20"/>
      <c r="CD17" s="20"/>
      <c r="CE17" s="20"/>
      <c r="CF17" s="20"/>
      <c r="CG17" s="20"/>
      <c r="CH17" s="20"/>
      <c r="CI17" s="20"/>
      <c r="CJ17" s="20"/>
      <c r="CK17" s="20"/>
      <c r="CL17" s="20"/>
      <c r="CM17" s="20"/>
      <c r="CN17" s="20">
        <f>+'[3]OCTUBRE 2018'!$H$624+'[3]OCTUBRE 2018'!$H$626+'[3]OCTUBRE 2018'!$H$627+'[3]OCTUBRE 2018'!$H$628</f>
        <v>14435884</v>
      </c>
      <c r="CO17" s="20"/>
      <c r="CP17" s="20"/>
      <c r="CQ17" s="20"/>
      <c r="CR17" s="20"/>
      <c r="CS17" s="20"/>
      <c r="CT17" s="21">
        <f t="shared" si="6"/>
        <v>0.67920257777777771</v>
      </c>
      <c r="CU17" s="20">
        <f t="shared" si="7"/>
        <v>30564116</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12564116</v>
      </c>
      <c r="DL17" s="20">
        <f t="shared" si="9"/>
        <v>0</v>
      </c>
      <c r="DM17" s="20">
        <f t="shared" si="9"/>
        <v>0</v>
      </c>
      <c r="DN17" s="20">
        <f t="shared" si="9"/>
        <v>0</v>
      </c>
      <c r="DO17" s="20">
        <f t="shared" si="9"/>
        <v>0</v>
      </c>
      <c r="DP17" s="20">
        <f t="shared" si="9"/>
        <v>18000000</v>
      </c>
    </row>
    <row r="18" spans="1:120" ht="46.5" hidden="1" customHeight="1" x14ac:dyDescent="0.25">
      <c r="A18" s="26"/>
      <c r="B18" s="31"/>
      <c r="C18" s="16" t="s">
        <v>80</v>
      </c>
      <c r="D18" s="27" t="s">
        <v>81</v>
      </c>
      <c r="E18" s="18">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4"/>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0"/>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16">+BX18/G18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row>
    <row r="19" spans="1:120" ht="78.75" hidden="1" customHeight="1" x14ac:dyDescent="0.25">
      <c r="A19" s="26"/>
      <c r="B19" s="31" t="s">
        <v>82</v>
      </c>
      <c r="C19" s="28" t="s">
        <v>83</v>
      </c>
      <c r="D19" s="17" t="s">
        <v>84</v>
      </c>
      <c r="E19" s="18">
        <v>510</v>
      </c>
      <c r="F19" s="19" t="s">
        <v>85</v>
      </c>
      <c r="G19" s="20">
        <f t="shared" si="0"/>
        <v>277935545</v>
      </c>
      <c r="H19" s="20"/>
      <c r="I19" s="20"/>
      <c r="J19" s="20"/>
      <c r="K19" s="20"/>
      <c r="L19" s="20">
        <v>146000000</v>
      </c>
      <c r="M19" s="20"/>
      <c r="N19" s="20"/>
      <c r="O19" s="20">
        <v>1000000</v>
      </c>
      <c r="P19" s="20">
        <v>1000000</v>
      </c>
      <c r="Q19" s="20">
        <v>1000000</v>
      </c>
      <c r="R19" s="20"/>
      <c r="S19" s="20"/>
      <c r="T19" s="20"/>
      <c r="U19" s="20"/>
      <c r="V19" s="20"/>
      <c r="W19" s="20"/>
      <c r="X19" s="20"/>
      <c r="Y19" s="20">
        <f>37252478+13063067</f>
        <v>50315545</v>
      </c>
      <c r="Z19" s="20"/>
      <c r="AA19" s="20"/>
      <c r="AB19" s="20">
        <f>60600000+10000000-4000000+2500000+5204940+4315060</f>
        <v>78620000</v>
      </c>
      <c r="AC19" s="21">
        <f t="shared" si="14"/>
        <v>0.85739488988355195</v>
      </c>
      <c r="AD19" s="20">
        <f t="shared" si="1"/>
        <v>238300516</v>
      </c>
      <c r="AE19" s="20"/>
      <c r="AF19" s="20"/>
      <c r="AG19" s="20"/>
      <c r="AH19" s="20"/>
      <c r="AI19" s="20">
        <f>+'[3]OCTUBRE 2018'!$N$2568</f>
        <v>132655529</v>
      </c>
      <c r="AJ19" s="20"/>
      <c r="AK19" s="20"/>
      <c r="AL19" s="20">
        <f>+'[3]OCTUBRE 2018'!$Q$2568</f>
        <v>1000000</v>
      </c>
      <c r="AM19" s="20">
        <f>+'[3]OCTUBRE 2018'!$R$2568</f>
        <v>1000000</v>
      </c>
      <c r="AN19" s="20">
        <f>+'[3]OCTUBRE 2018'!$S$2568</f>
        <v>1000000</v>
      </c>
      <c r="AO19" s="20"/>
      <c r="AP19" s="20"/>
      <c r="AQ19" s="20"/>
      <c r="AR19" s="20"/>
      <c r="AS19" s="20"/>
      <c r="AT19" s="20"/>
      <c r="AU19" s="20"/>
      <c r="AV19" s="20">
        <f>+'[3]OCTUBRE 2018'!$AA$2568</f>
        <v>37252478</v>
      </c>
      <c r="AW19" s="20"/>
      <c r="AX19" s="20"/>
      <c r="AY19" s="20">
        <f>+'[3]OCTUBRE 2018'!$AF$2568</f>
        <v>65392509</v>
      </c>
      <c r="AZ19" s="21">
        <f t="shared" si="10"/>
        <v>0.14260511011644805</v>
      </c>
      <c r="BA19" s="20">
        <f t="shared" si="2"/>
        <v>39635029</v>
      </c>
      <c r="BB19" s="20">
        <f t="shared" si="3"/>
        <v>0</v>
      </c>
      <c r="BC19" s="20">
        <f t="shared" si="3"/>
        <v>0</v>
      </c>
      <c r="BD19" s="20">
        <f t="shared" si="3"/>
        <v>0</v>
      </c>
      <c r="BE19" s="20">
        <f t="shared" si="3"/>
        <v>0</v>
      </c>
      <c r="BF19" s="20">
        <f t="shared" si="3"/>
        <v>13344471</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17">W19-AT19</f>
        <v>0</v>
      </c>
      <c r="BR19" s="20">
        <f t="shared" si="17"/>
        <v>0</v>
      </c>
      <c r="BS19" s="20">
        <f t="shared" si="17"/>
        <v>13063067</v>
      </c>
      <c r="BT19" s="20">
        <f t="shared" si="17"/>
        <v>0</v>
      </c>
      <c r="BU19" s="20">
        <f t="shared" si="4"/>
        <v>0</v>
      </c>
      <c r="BV19" s="20">
        <f t="shared" si="4"/>
        <v>13227491</v>
      </c>
      <c r="BW19" s="21">
        <f t="shared" si="16"/>
        <v>0.77507947031388158</v>
      </c>
      <c r="BX19" s="20">
        <f t="shared" si="5"/>
        <v>215422135</v>
      </c>
      <c r="BY19" s="20"/>
      <c r="BZ19" s="20"/>
      <c r="CA19" s="20"/>
      <c r="CB19" s="20"/>
      <c r="CC19" s="20">
        <f>+'[3]OCTUBRE 2018'!$H$2569+'[3]OCTUBRE 2018'!$H$2574+'[3]OCTUBRE 2018'!$H$2593+'[3]OCTUBRE 2018'!$H$2595+'[3]OCTUBRE 2018'!$H$2598+'[3]OCTUBRE 2018'!$H$2599+'[3]OCTUBRE 2018'!$H$2601+'[3]OCTUBRE 2018'!$H$2602+'[3]OCTUBRE 2018'!$H$2613+'[3]OCTUBRE 2018'!$H$2616+'[3]OCTUBRE 2018'!$H$2618+'[3]OCTUBRE 2018'!$H$2619+'[3]OCTUBRE 2018'!$H$2623+'[3]OCTUBRE 2018'!$H$2624+'[3]OCTUBRE 2018'!$H$2626+'[3]OCTUBRE 2018'!$H$2627+'[3]OCTUBRE 2018'!$H$2628+'[3]OCTUBRE 2018'!$H$2629+'[3]OCTUBRE 2018'!$H$2630</f>
        <v>119567225</v>
      </c>
      <c r="CD19" s="20"/>
      <c r="CE19" s="20"/>
      <c r="CF19" s="20"/>
      <c r="CG19" s="20"/>
      <c r="CH19" s="20"/>
      <c r="CI19" s="20"/>
      <c r="CJ19" s="20"/>
      <c r="CK19" s="20"/>
      <c r="CL19" s="20"/>
      <c r="CM19" s="20"/>
      <c r="CN19" s="20"/>
      <c r="CO19" s="20"/>
      <c r="CP19" s="20">
        <f>+'[3]OCTUBRE 2018'!$H$2607</f>
        <v>36702401</v>
      </c>
      <c r="CQ19" s="20"/>
      <c r="CR19" s="20"/>
      <c r="CS19" s="20">
        <f>+'[3]OCTUBRE 2018'!$H$2579+'[3]OCTUBRE 2018'!$H$2581+'[3]OCTUBRE 2018'!$H$2583+'[3]OCTUBRE 2018'!$H$2585+'[3]OCTUBRE 2018'!$H$2587+'[3]OCTUBRE 2018'!$H$2589+'[3]OCTUBRE 2018'!$H$2591+'[3]OCTUBRE 2018'!$H$2597+'[3]OCTUBRE 2018'!$H$2600+'[3]OCTUBRE 2018'!$H$2603+'[3]OCTUBRE 2018'!$H$2604+'[3]OCTUBRE 2018'!$H$2605+'[3]OCTUBRE 2018'!$H$2606+'[3]OCTUBRE 2018'!$H$2614+'[3]OCTUBRE 2018'!$H$2621+'[3]OCTUBRE 2018'!$H$2625</f>
        <v>59152509</v>
      </c>
      <c r="CT19" s="21">
        <f t="shared" si="6"/>
        <v>0.22492052968611842</v>
      </c>
      <c r="CU19" s="20">
        <f t="shared" si="7"/>
        <v>62513410</v>
      </c>
      <c r="CV19" s="20">
        <f t="shared" si="8"/>
        <v>0</v>
      </c>
      <c r="CW19" s="20">
        <f t="shared" si="8"/>
        <v>0</v>
      </c>
      <c r="CX19" s="20">
        <f>J19-CA19</f>
        <v>0</v>
      </c>
      <c r="CY19" s="20">
        <f t="shared" si="8"/>
        <v>0</v>
      </c>
      <c r="CZ19" s="20">
        <f t="shared" si="8"/>
        <v>26432775</v>
      </c>
      <c r="DA19" s="20">
        <f t="shared" si="8"/>
        <v>0</v>
      </c>
      <c r="DB19" s="20">
        <f t="shared" si="8"/>
        <v>0</v>
      </c>
      <c r="DC19" s="20">
        <f t="shared" si="8"/>
        <v>1000000</v>
      </c>
      <c r="DD19" s="20">
        <f t="shared" si="8"/>
        <v>1000000</v>
      </c>
      <c r="DE19" s="20">
        <f t="shared" si="8"/>
        <v>1000000</v>
      </c>
      <c r="DF19" s="20">
        <f t="shared" si="8"/>
        <v>0</v>
      </c>
      <c r="DG19" s="20">
        <f t="shared" si="8"/>
        <v>0</v>
      </c>
      <c r="DH19" s="20">
        <f t="shared" si="8"/>
        <v>0</v>
      </c>
      <c r="DI19" s="20">
        <f t="shared" si="8"/>
        <v>0</v>
      </c>
      <c r="DJ19" s="20">
        <f t="shared" si="8"/>
        <v>0</v>
      </c>
      <c r="DK19" s="20">
        <f t="shared" si="8"/>
        <v>0</v>
      </c>
      <c r="DL19" s="20">
        <f t="shared" si="9"/>
        <v>0</v>
      </c>
      <c r="DM19" s="20">
        <f t="shared" si="9"/>
        <v>13613144</v>
      </c>
      <c r="DN19" s="20">
        <f t="shared" si="9"/>
        <v>0</v>
      </c>
      <c r="DO19" s="20">
        <f t="shared" si="9"/>
        <v>0</v>
      </c>
      <c r="DP19" s="20">
        <f t="shared" si="9"/>
        <v>19467491</v>
      </c>
    </row>
    <row r="20" spans="1:120" ht="36" hidden="1" customHeight="1" x14ac:dyDescent="0.25">
      <c r="A20" s="26"/>
      <c r="B20" s="31"/>
      <c r="C20" s="16" t="s">
        <v>86</v>
      </c>
      <c r="D20" s="17" t="s">
        <v>87</v>
      </c>
      <c r="E20" s="18">
        <v>510</v>
      </c>
      <c r="F20" s="19" t="s">
        <v>54</v>
      </c>
      <c r="G20" s="20">
        <f t="shared" si="0"/>
        <v>108969341</v>
      </c>
      <c r="H20" s="20">
        <v>10614302</v>
      </c>
      <c r="I20" s="20">
        <f>52000000+10000000</f>
        <v>62000000</v>
      </c>
      <c r="J20" s="20">
        <v>9449040</v>
      </c>
      <c r="K20" s="20"/>
      <c r="L20" s="20"/>
      <c r="M20" s="20"/>
      <c r="N20" s="20"/>
      <c r="O20" s="20"/>
      <c r="P20" s="20"/>
      <c r="Q20" s="20"/>
      <c r="R20" s="20"/>
      <c r="S20" s="20"/>
      <c r="T20" s="20"/>
      <c r="U20" s="20"/>
      <c r="V20" s="20"/>
      <c r="W20" s="20"/>
      <c r="X20" s="20"/>
      <c r="Y20" s="20">
        <f>13000000+13905999</f>
        <v>26905999</v>
      </c>
      <c r="Z20" s="20"/>
      <c r="AA20" s="20"/>
      <c r="AB20" s="20"/>
      <c r="AC20" s="21">
        <f t="shared" si="14"/>
        <v>0.87238613290319889</v>
      </c>
      <c r="AD20" s="20">
        <f t="shared" si="1"/>
        <v>95063342</v>
      </c>
      <c r="AE20" s="20">
        <f>+'[3]OCTUBRE 2018'!$J$2640</f>
        <v>10614302</v>
      </c>
      <c r="AF20" s="20">
        <f>+'[3]OCTUBRE 2018'!$K$2640</f>
        <v>61000000</v>
      </c>
      <c r="AG20" s="20">
        <f>+'[6]SEPTIEMBRE 2018'!$M$2319</f>
        <v>9449040</v>
      </c>
      <c r="AH20" s="20"/>
      <c r="AI20" s="20"/>
      <c r="AJ20" s="20"/>
      <c r="AK20" s="20"/>
      <c r="AL20" s="20"/>
      <c r="AM20" s="20"/>
      <c r="AN20" s="20"/>
      <c r="AO20" s="20"/>
      <c r="AP20" s="20"/>
      <c r="AQ20" s="20"/>
      <c r="AR20" s="20"/>
      <c r="AS20" s="20"/>
      <c r="AT20" s="20"/>
      <c r="AU20" s="20"/>
      <c r="AV20" s="20">
        <f>+'[3]OCTUBRE 2018'!$AA$2640</f>
        <v>14000000</v>
      </c>
      <c r="AW20" s="20"/>
      <c r="AX20" s="20"/>
      <c r="AY20" s="20"/>
      <c r="AZ20" s="21">
        <f t="shared" si="10"/>
        <v>0.12761386709680111</v>
      </c>
      <c r="BA20" s="20">
        <f t="shared" si="2"/>
        <v>13905999</v>
      </c>
      <c r="BB20" s="20">
        <f t="shared" ref="BB20:BQ34" si="18">H20-AE20</f>
        <v>0</v>
      </c>
      <c r="BC20" s="20">
        <f t="shared" si="18"/>
        <v>1000000</v>
      </c>
      <c r="BD20" s="20">
        <f t="shared" si="18"/>
        <v>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12905999</v>
      </c>
      <c r="BT20" s="20">
        <f t="shared" si="17"/>
        <v>0</v>
      </c>
      <c r="BU20" s="20">
        <f t="shared" ref="BU20:BV34" si="19">AA20-AX20</f>
        <v>0</v>
      </c>
      <c r="BV20" s="20">
        <f t="shared" si="19"/>
        <v>0</v>
      </c>
      <c r="BW20" s="21">
        <f t="shared" si="16"/>
        <v>0.73785268647261071</v>
      </c>
      <c r="BX20" s="20">
        <f t="shared" si="5"/>
        <v>80403321</v>
      </c>
      <c r="BY20" s="20">
        <f>+'[3]OCTUBRE 2018'!$H$2700</f>
        <v>9461760</v>
      </c>
      <c r="BZ20" s="20">
        <f>+'[3]OCTUBRE 2018'!$H$2643+'[3]OCTUBRE 2018'!$H$2646+'[3]OCTUBRE 2018'!$H$2648+'[3]OCTUBRE 2018'!$H$2650+'[3]OCTUBRE 2018'!$H$2652+'[3]OCTUBRE 2018'!$H$2677+'[3]OCTUBRE 2018'!$H$2679+'[3]OCTUBRE 2018'!$H$2681+'[3]OCTUBRE 2018'!$H$2683</f>
        <v>50569311</v>
      </c>
      <c r="CA20" s="20">
        <f>+'[3]OCTUBRE 2018'!$H$2684</f>
        <v>8601600</v>
      </c>
      <c r="CB20" s="20"/>
      <c r="CC20" s="20"/>
      <c r="CD20" s="20"/>
      <c r="CE20" s="20"/>
      <c r="CF20" s="20"/>
      <c r="CG20" s="20"/>
      <c r="CH20" s="20"/>
      <c r="CI20" s="20"/>
      <c r="CJ20" s="20"/>
      <c r="CK20" s="20"/>
      <c r="CL20" s="20"/>
      <c r="CM20" s="20"/>
      <c r="CN20" s="20"/>
      <c r="CO20" s="20"/>
      <c r="CP20" s="20">
        <f>+'[3]OCTUBRE 2018'!$H$2641+'[3]OCTUBRE 2018'!$H$2675</f>
        <v>11770650</v>
      </c>
      <c r="CQ20" s="20"/>
      <c r="CR20" s="20"/>
      <c r="CS20" s="20"/>
      <c r="CT20" s="21">
        <f t="shared" si="6"/>
        <v>0.26214731352738929</v>
      </c>
      <c r="CU20" s="20">
        <f t="shared" si="7"/>
        <v>28566020</v>
      </c>
      <c r="CV20" s="20">
        <f t="shared" ref="CV20:DK34" si="20">H20-BY20</f>
        <v>1152542</v>
      </c>
      <c r="CW20" s="20">
        <f t="shared" si="20"/>
        <v>11430689</v>
      </c>
      <c r="CX20" s="20">
        <f t="shared" si="20"/>
        <v>847440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15135349</v>
      </c>
      <c r="DN20" s="20">
        <f t="shared" si="21"/>
        <v>0</v>
      </c>
      <c r="DO20" s="20">
        <f t="shared" si="21"/>
        <v>0</v>
      </c>
      <c r="DP20" s="20">
        <f t="shared" si="21"/>
        <v>0</v>
      </c>
    </row>
    <row r="21" spans="1:120" ht="47.25" hidden="1" customHeight="1" x14ac:dyDescent="0.25">
      <c r="A21" s="26"/>
      <c r="B21" s="31"/>
      <c r="C21" s="16" t="s">
        <v>88</v>
      </c>
      <c r="D21" s="17" t="s">
        <v>89</v>
      </c>
      <c r="E21" s="18">
        <v>510</v>
      </c>
      <c r="F21" s="19" t="s">
        <v>54</v>
      </c>
      <c r="G21" s="20">
        <f t="shared" si="0"/>
        <v>86488749</v>
      </c>
      <c r="H21" s="20">
        <v>10614301</v>
      </c>
      <c r="I21" s="20">
        <v>8849000</v>
      </c>
      <c r="J21" s="20">
        <v>7025448</v>
      </c>
      <c r="K21" s="20"/>
      <c r="L21" s="20"/>
      <c r="M21" s="20"/>
      <c r="N21" s="20"/>
      <c r="O21" s="20"/>
      <c r="P21" s="20"/>
      <c r="Q21" s="20"/>
      <c r="R21" s="20"/>
      <c r="S21" s="20"/>
      <c r="T21" s="20"/>
      <c r="U21" s="20"/>
      <c r="V21" s="20"/>
      <c r="W21" s="20">
        <v>52000000</v>
      </c>
      <c r="X21" s="20"/>
      <c r="Y21" s="20">
        <v>8000000</v>
      </c>
      <c r="Z21" s="20"/>
      <c r="AA21" s="20"/>
      <c r="AB21" s="20"/>
      <c r="AC21" s="21">
        <f t="shared" si="14"/>
        <v>0.89000970519298417</v>
      </c>
      <c r="AD21" s="20">
        <f t="shared" si="1"/>
        <v>76975826</v>
      </c>
      <c r="AE21" s="20">
        <f>+'[7]MAYO 2018'!$J$1558</f>
        <v>10614301</v>
      </c>
      <c r="AF21" s="20">
        <f>+'[3]OCTUBRE 2018'!$K$2724</f>
        <v>7886548</v>
      </c>
      <c r="AG21" s="20">
        <f>+'[7]MAYO 2018'!$M$1558</f>
        <v>6485699</v>
      </c>
      <c r="AH21" s="20"/>
      <c r="AI21" s="20"/>
      <c r="AJ21" s="20"/>
      <c r="AK21" s="20"/>
      <c r="AL21" s="20"/>
      <c r="AM21" s="20"/>
      <c r="AN21" s="20"/>
      <c r="AO21" s="20"/>
      <c r="AP21" s="20"/>
      <c r="AQ21" s="20"/>
      <c r="AR21" s="20"/>
      <c r="AS21" s="20"/>
      <c r="AT21" s="20">
        <f>+'[2]AGOSTO 2018'!$Y$2192</f>
        <v>51989278</v>
      </c>
      <c r="AU21" s="20"/>
      <c r="AV21" s="20"/>
      <c r="AW21" s="20"/>
      <c r="AX21" s="20"/>
      <c r="AY21" s="20"/>
      <c r="AZ21" s="21">
        <f t="shared" si="10"/>
        <v>0.10999029480701583</v>
      </c>
      <c r="BA21" s="20">
        <f t="shared" si="2"/>
        <v>9512923</v>
      </c>
      <c r="BB21" s="20">
        <f t="shared" si="18"/>
        <v>0</v>
      </c>
      <c r="BC21" s="20">
        <f t="shared" si="18"/>
        <v>962452</v>
      </c>
      <c r="BD21" s="20">
        <f t="shared" si="18"/>
        <v>539749</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10722</v>
      </c>
      <c r="BR21" s="20">
        <f t="shared" si="17"/>
        <v>0</v>
      </c>
      <c r="BS21" s="20">
        <f t="shared" si="17"/>
        <v>8000000</v>
      </c>
      <c r="BT21" s="20">
        <f t="shared" si="17"/>
        <v>0</v>
      </c>
      <c r="BU21" s="20">
        <f t="shared" si="19"/>
        <v>0</v>
      </c>
      <c r="BV21" s="20">
        <f t="shared" si="19"/>
        <v>0</v>
      </c>
      <c r="BW21" s="21">
        <f t="shared" si="16"/>
        <v>0.79882387939268262</v>
      </c>
      <c r="BX21" s="20">
        <f t="shared" si="5"/>
        <v>69089278</v>
      </c>
      <c r="BY21" s="20">
        <f>+'[7]MAYO 2018'!$H$1591</f>
        <v>10614301</v>
      </c>
      <c r="BZ21" s="20"/>
      <c r="CA21" s="20">
        <f>+'[7]MAYO 2018'!$H$1600</f>
        <v>6485699</v>
      </c>
      <c r="CB21" s="20"/>
      <c r="CC21" s="20"/>
      <c r="CD21" s="20"/>
      <c r="CE21" s="20"/>
      <c r="CF21" s="20"/>
      <c r="CG21" s="20"/>
      <c r="CH21" s="20"/>
      <c r="CI21" s="20"/>
      <c r="CJ21" s="20"/>
      <c r="CK21" s="20"/>
      <c r="CL21" s="20"/>
      <c r="CM21" s="20"/>
      <c r="CN21" s="20">
        <f>+'[2]AGOSTO 2018'!$Y$2192</f>
        <v>51989278</v>
      </c>
      <c r="CO21" s="20"/>
      <c r="CP21" s="20"/>
      <c r="CQ21" s="20"/>
      <c r="CR21" s="20"/>
      <c r="CS21" s="20"/>
      <c r="CT21" s="21">
        <f t="shared" si="6"/>
        <v>0.20117612060731738</v>
      </c>
      <c r="CU21" s="20">
        <f t="shared" si="7"/>
        <v>17399471</v>
      </c>
      <c r="CV21" s="20">
        <f t="shared" si="20"/>
        <v>0</v>
      </c>
      <c r="CW21" s="20">
        <f t="shared" si="20"/>
        <v>8849000</v>
      </c>
      <c r="CX21" s="20">
        <f t="shared" si="20"/>
        <v>539749</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10722</v>
      </c>
      <c r="DL21" s="20">
        <f t="shared" si="21"/>
        <v>0</v>
      </c>
      <c r="DM21" s="20">
        <f t="shared" si="21"/>
        <v>8000000</v>
      </c>
      <c r="DN21" s="20">
        <f t="shared" si="21"/>
        <v>0</v>
      </c>
      <c r="DO21" s="20">
        <f t="shared" si="21"/>
        <v>0</v>
      </c>
      <c r="DP21" s="20">
        <f t="shared" si="21"/>
        <v>0</v>
      </c>
    </row>
    <row r="22" spans="1:120" ht="33" hidden="1" customHeight="1" x14ac:dyDescent="0.25">
      <c r="A22" s="26"/>
      <c r="B22" s="31"/>
      <c r="C22" s="16" t="s">
        <v>90</v>
      </c>
      <c r="D22" s="17" t="s">
        <v>91</v>
      </c>
      <c r="E22" s="18">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4"/>
        <v>0.89456419159873402</v>
      </c>
      <c r="AD22" s="20">
        <f t="shared" si="1"/>
        <v>90471703</v>
      </c>
      <c r="AE22" s="20"/>
      <c r="AF22" s="20"/>
      <c r="AG22" s="20">
        <f>+'[2]AGOSTO 2018'!$M$2249</f>
        <v>28699948</v>
      </c>
      <c r="AH22" s="20"/>
      <c r="AI22" s="20"/>
      <c r="AJ22" s="20"/>
      <c r="AK22" s="20"/>
      <c r="AL22" s="20"/>
      <c r="AM22" s="20"/>
      <c r="AN22" s="20"/>
      <c r="AO22" s="20"/>
      <c r="AP22" s="20"/>
      <c r="AQ22" s="20"/>
      <c r="AR22" s="20"/>
      <c r="AS22" s="20"/>
      <c r="AT22" s="20"/>
      <c r="AU22" s="20"/>
      <c r="AV22" s="20">
        <f>+'[3]OCTUBRE 2018'!$AA$2782</f>
        <v>61771755</v>
      </c>
      <c r="AW22" s="20"/>
      <c r="AX22" s="20"/>
      <c r="AY22" s="20"/>
      <c r="AZ22" s="21">
        <f>1-AC22</f>
        <v>0.10543580840126598</v>
      </c>
      <c r="BA22" s="20">
        <f t="shared" si="2"/>
        <v>10663245</v>
      </c>
      <c r="BB22" s="20">
        <f t="shared" si="18"/>
        <v>0</v>
      </c>
      <c r="BC22" s="20">
        <f t="shared" si="18"/>
        <v>0</v>
      </c>
      <c r="BD22" s="20">
        <f t="shared" si="18"/>
        <v>2435000</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8228245</v>
      </c>
      <c r="BT22" s="20">
        <f t="shared" si="17"/>
        <v>0</v>
      </c>
      <c r="BU22" s="20">
        <f t="shared" si="19"/>
        <v>0</v>
      </c>
      <c r="BV22" s="20">
        <f t="shared" si="19"/>
        <v>0</v>
      </c>
      <c r="BW22" s="21">
        <f t="shared" si="16"/>
        <v>0.80583147182712744</v>
      </c>
      <c r="BX22" s="20">
        <f t="shared" si="5"/>
        <v>81497724</v>
      </c>
      <c r="BY22" s="20"/>
      <c r="BZ22" s="20"/>
      <c r="CA22" s="20">
        <f>+'[2]AGOSTO 2018'!$H$2271+'[2]AGOSTO 2018'!$H$2278</f>
        <v>28699098</v>
      </c>
      <c r="CB22" s="20"/>
      <c r="CC22" s="20"/>
      <c r="CD22" s="20"/>
      <c r="CE22" s="20"/>
      <c r="CF22" s="20"/>
      <c r="CG22" s="20"/>
      <c r="CH22" s="20"/>
      <c r="CI22" s="20"/>
      <c r="CJ22" s="20"/>
      <c r="CK22" s="20"/>
      <c r="CL22" s="20"/>
      <c r="CM22" s="20"/>
      <c r="CN22" s="20"/>
      <c r="CO22" s="20"/>
      <c r="CP22" s="20">
        <f>+'[2]AGOSTO 2018'!$H$2250+'[2]AGOSTO 2018'!$H$2253+'[2]AGOSTO 2018'!$H$2256+'[2]AGOSTO 2018'!$H$2259+'[2]AGOSTO 2018'!$H$2261+'[2]AGOSTO 2018'!$H$2262+'[2]AGOSTO 2018'!$H$2264+'[2]AGOSTO 2018'!$H$2265+'[2]AGOSTO 2018'!$H$2266+'[2]AGOSTO 2018'!$H$2267+'[2]AGOSTO 2018'!$H$2268+'[2]AGOSTO 2018'!$H$2269+'[2]AGOSTO 2018'!$H$2274+'[2]AGOSTO 2018'!$H$2275+'[2]AGOSTO 2018'!$H$2276+'[2]AGOSTO 2018'!$H$2277</f>
        <v>52798626</v>
      </c>
      <c r="CQ22" s="20"/>
      <c r="CR22" s="20"/>
      <c r="CS22" s="20"/>
      <c r="CT22" s="21">
        <f t="shared" si="6"/>
        <v>0.19416852817287256</v>
      </c>
      <c r="CU22" s="20">
        <f t="shared" si="7"/>
        <v>19637224</v>
      </c>
      <c r="CV22" s="20">
        <f t="shared" si="20"/>
        <v>0</v>
      </c>
      <c r="CW22" s="20">
        <f t="shared" si="20"/>
        <v>0</v>
      </c>
      <c r="CX22" s="20">
        <f t="shared" si="20"/>
        <v>2435850</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17201374</v>
      </c>
      <c r="DN22" s="20">
        <f t="shared" si="21"/>
        <v>0</v>
      </c>
      <c r="DO22" s="20">
        <f t="shared" si="21"/>
        <v>0</v>
      </c>
      <c r="DP22" s="20">
        <f t="shared" si="21"/>
        <v>0</v>
      </c>
    </row>
    <row r="23" spans="1:120" ht="27" hidden="1" customHeight="1" x14ac:dyDescent="0.25">
      <c r="A23" s="26"/>
      <c r="B23" s="31"/>
      <c r="C23" s="16" t="s">
        <v>92</v>
      </c>
      <c r="D23" s="17" t="s">
        <v>93</v>
      </c>
      <c r="E23" s="18">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4"/>
        <v>0.90978194729595629</v>
      </c>
      <c r="AD23" s="20">
        <f t="shared" si="1"/>
        <v>18969000</v>
      </c>
      <c r="AE23" s="20"/>
      <c r="AF23" s="20"/>
      <c r="AG23" s="20"/>
      <c r="AH23" s="20"/>
      <c r="AI23" s="20"/>
      <c r="AJ23" s="20"/>
      <c r="AK23" s="20"/>
      <c r="AL23" s="20"/>
      <c r="AM23" s="20"/>
      <c r="AN23" s="20"/>
      <c r="AO23" s="20"/>
      <c r="AP23" s="20"/>
      <c r="AQ23" s="20"/>
      <c r="AR23" s="20"/>
      <c r="AS23" s="20"/>
      <c r="AT23" s="20"/>
      <c r="AU23" s="20"/>
      <c r="AV23" s="20">
        <f>+'[3]OCTUBRE 2018'!$AA$2816</f>
        <v>18969000</v>
      </c>
      <c r="AW23" s="20"/>
      <c r="AX23" s="20"/>
      <c r="AY23" s="20"/>
      <c r="AZ23" s="21">
        <f t="shared" si="10"/>
        <v>9.0218052704043705E-2</v>
      </c>
      <c r="BA23" s="20">
        <f t="shared" si="2"/>
        <v>1881051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1031000</v>
      </c>
      <c r="BT23" s="20">
        <f t="shared" si="17"/>
        <v>0</v>
      </c>
      <c r="BU23" s="20">
        <f t="shared" si="19"/>
        <v>0</v>
      </c>
      <c r="BV23" s="20">
        <f t="shared" si="19"/>
        <v>0</v>
      </c>
      <c r="BW23" s="21">
        <f t="shared" si="16"/>
        <v>0.61242056434298409</v>
      </c>
      <c r="BX23" s="20">
        <f t="shared" si="5"/>
        <v>12769000</v>
      </c>
      <c r="BY23" s="20"/>
      <c r="BZ23" s="20"/>
      <c r="CA23" s="20"/>
      <c r="CB23" s="20"/>
      <c r="CC23" s="20"/>
      <c r="CD23" s="20"/>
      <c r="CE23" s="20"/>
      <c r="CF23" s="20"/>
      <c r="CG23" s="20"/>
      <c r="CH23" s="20"/>
      <c r="CI23" s="20"/>
      <c r="CJ23" s="20"/>
      <c r="CK23" s="20"/>
      <c r="CL23" s="20"/>
      <c r="CM23" s="20"/>
      <c r="CN23" s="20"/>
      <c r="CO23" s="20"/>
      <c r="CP23" s="20">
        <f>+'[6]SEPTIEMBRE 2018'!$H$2458</f>
        <v>12769000</v>
      </c>
      <c r="CQ23" s="20"/>
      <c r="CR23" s="20"/>
      <c r="CS23" s="20"/>
      <c r="CT23" s="21">
        <f t="shared" si="6"/>
        <v>0.38757943565701591</v>
      </c>
      <c r="CU23" s="20">
        <f t="shared" si="7"/>
        <v>8081051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7231000</v>
      </c>
      <c r="DN23" s="20">
        <f t="shared" si="21"/>
        <v>0</v>
      </c>
      <c r="DO23" s="20">
        <f t="shared" si="21"/>
        <v>0</v>
      </c>
      <c r="DP23" s="20">
        <f t="shared" si="21"/>
        <v>0</v>
      </c>
    </row>
    <row r="24" spans="1:120" ht="62.25" hidden="1" customHeight="1" x14ac:dyDescent="0.25">
      <c r="A24" s="26"/>
      <c r="B24" s="31"/>
      <c r="C24" s="16" t="s">
        <v>94</v>
      </c>
      <c r="D24" s="27" t="s">
        <v>95</v>
      </c>
      <c r="E24" s="18">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4"/>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0"/>
        <v>1</v>
      </c>
      <c r="BA24" s="20">
        <f t="shared" si="2"/>
        <v>4000000</v>
      </c>
      <c r="BB24" s="20">
        <f t="shared" si="18"/>
        <v>0</v>
      </c>
      <c r="BC24" s="20">
        <f t="shared" si="18"/>
        <v>0</v>
      </c>
      <c r="BD24" s="20">
        <f t="shared" si="18"/>
        <v>0</v>
      </c>
      <c r="BE24" s="20">
        <f t="shared" si="17"/>
        <v>0</v>
      </c>
      <c r="BF24" s="20">
        <f t="shared" si="17"/>
        <v>4000000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row>
    <row r="25" spans="1:120" ht="92.25" hidden="1" customHeight="1" x14ac:dyDescent="0.25">
      <c r="A25" s="26"/>
      <c r="B25" s="31"/>
      <c r="C25" s="16" t="s">
        <v>96</v>
      </c>
      <c r="D25" s="27" t="s">
        <v>97</v>
      </c>
      <c r="E25" s="18">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4"/>
        <v>0.80237000000000003</v>
      </c>
      <c r="AD25" s="20">
        <f t="shared" si="1"/>
        <v>7221330</v>
      </c>
      <c r="AE25" s="20"/>
      <c r="AF25" s="20">
        <f>+'[7]MAYO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0"/>
        <v>0.19762999999999997</v>
      </c>
      <c r="BA25" s="20">
        <f t="shared" si="2"/>
        <v>1778670</v>
      </c>
      <c r="BB25" s="20">
        <f t="shared" si="18"/>
        <v>0</v>
      </c>
      <c r="BC25" s="20">
        <f t="shared" si="18"/>
        <v>1778670</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0.80237000000000003</v>
      </c>
      <c r="BX25" s="20">
        <f t="shared" si="5"/>
        <v>7221330</v>
      </c>
      <c r="BY25" s="20"/>
      <c r="BZ25" s="20">
        <f>+'[7]MAYO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0"/>
        <v>0</v>
      </c>
      <c r="CW25" s="20">
        <f t="shared" si="20"/>
        <v>1778670</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row>
    <row r="26" spans="1:120" ht="60" hidden="1" customHeight="1" x14ac:dyDescent="0.25">
      <c r="A26" s="26"/>
      <c r="B26" s="31"/>
      <c r="C26" s="16" t="s">
        <v>98</v>
      </c>
      <c r="D26" s="27" t="s">
        <v>99</v>
      </c>
      <c r="E26" s="18">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4"/>
        <v>1</v>
      </c>
      <c r="AD26" s="20">
        <f t="shared" si="1"/>
        <v>10000000</v>
      </c>
      <c r="AE26" s="20"/>
      <c r="AF26" s="20">
        <f>+'[5]JUNIO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0"/>
        <v>0</v>
      </c>
      <c r="BA26" s="20">
        <f>SUM(BB26:BV26)</f>
        <v>0</v>
      </c>
      <c r="BB26" s="20">
        <f t="shared" si="18"/>
        <v>0</v>
      </c>
      <c r="BC26" s="20">
        <f t="shared" si="18"/>
        <v>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0.95150179999999995</v>
      </c>
      <c r="BX26" s="20">
        <f t="shared" si="5"/>
        <v>9515018</v>
      </c>
      <c r="BY26" s="20"/>
      <c r="BZ26" s="20">
        <f>+'[4]JULIO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0"/>
        <v>0</v>
      </c>
      <c r="CW26" s="20">
        <f t="shared" si="20"/>
        <v>484982</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row>
    <row r="27" spans="1:120" ht="53.25" hidden="1" customHeight="1" x14ac:dyDescent="0.25">
      <c r="A27" s="26"/>
      <c r="B27" s="31"/>
      <c r="C27" s="16" t="s">
        <v>100</v>
      </c>
      <c r="D27" s="17" t="s">
        <v>101</v>
      </c>
      <c r="E27" s="18">
        <v>510</v>
      </c>
      <c r="F27" s="19" t="s">
        <v>54</v>
      </c>
      <c r="G27" s="20">
        <f t="shared" si="0"/>
        <v>11151000</v>
      </c>
      <c r="H27" s="20"/>
      <c r="I27" s="20">
        <f>20000000-8849000</f>
        <v>11151000</v>
      </c>
      <c r="J27" s="20"/>
      <c r="K27" s="20"/>
      <c r="L27" s="20"/>
      <c r="M27" s="20"/>
      <c r="N27" s="20"/>
      <c r="O27" s="20"/>
      <c r="P27" s="20"/>
      <c r="Q27" s="20"/>
      <c r="R27" s="20"/>
      <c r="S27" s="20"/>
      <c r="T27" s="20"/>
      <c r="U27" s="20"/>
      <c r="V27" s="20"/>
      <c r="W27" s="20"/>
      <c r="X27" s="20"/>
      <c r="Y27" s="20"/>
      <c r="Z27" s="20"/>
      <c r="AA27" s="20"/>
      <c r="AB27" s="20"/>
      <c r="AC27" s="21">
        <f t="shared" si="14"/>
        <v>1</v>
      </c>
      <c r="AD27" s="20">
        <f t="shared" si="1"/>
        <v>11151000</v>
      </c>
      <c r="AE27" s="20"/>
      <c r="AF27" s="20">
        <f>+'[4]JULIO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0"/>
        <v>0</v>
      </c>
      <c r="BA27" s="20">
        <f t="shared" si="2"/>
        <v>0</v>
      </c>
      <c r="BB27" s="20">
        <f t="shared" si="18"/>
        <v>0</v>
      </c>
      <c r="BC27" s="20">
        <f t="shared" si="18"/>
        <v>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0.99998125728634202</v>
      </c>
      <c r="BX27" s="20">
        <f t="shared" si="5"/>
        <v>11150791</v>
      </c>
      <c r="BY27" s="20"/>
      <c r="BZ27" s="20">
        <f>+'[4]JULIO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1.874271365798208E-5</v>
      </c>
      <c r="CU27" s="20">
        <f t="shared" si="7"/>
        <v>209</v>
      </c>
      <c r="CV27" s="20">
        <f t="shared" si="20"/>
        <v>0</v>
      </c>
      <c r="CW27" s="20">
        <f t="shared" si="20"/>
        <v>209</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row>
    <row r="28" spans="1:120" ht="38.25" hidden="1" customHeight="1" x14ac:dyDescent="0.25">
      <c r="A28" s="26"/>
      <c r="B28" s="34" t="s">
        <v>102</v>
      </c>
      <c r="C28" s="28" t="s">
        <v>103</v>
      </c>
      <c r="D28" s="27" t="s">
        <v>104</v>
      </c>
      <c r="E28" s="18">
        <v>510</v>
      </c>
      <c r="F28" s="19" t="s">
        <v>105</v>
      </c>
      <c r="G28" s="20">
        <f t="shared" si="0"/>
        <v>120416667</v>
      </c>
      <c r="H28" s="20"/>
      <c r="I28" s="20">
        <v>100000000</v>
      </c>
      <c r="J28" s="20"/>
      <c r="K28" s="20"/>
      <c r="L28" s="20"/>
      <c r="M28" s="20"/>
      <c r="N28" s="20"/>
      <c r="O28" s="20"/>
      <c r="P28" s="20"/>
      <c r="Q28" s="20"/>
      <c r="R28" s="20"/>
      <c r="S28" s="20"/>
      <c r="T28" s="20"/>
      <c r="U28" s="20"/>
      <c r="V28" s="20"/>
      <c r="W28" s="20"/>
      <c r="X28" s="20"/>
      <c r="Y28" s="20"/>
      <c r="Z28" s="20"/>
      <c r="AA28" s="20"/>
      <c r="AB28" s="20">
        <f>1500000+13916667+5000000</f>
        <v>20416667</v>
      </c>
      <c r="AC28" s="21">
        <f>+AD28/G28</f>
        <v>0.94376733579579974</v>
      </c>
      <c r="AD28" s="20">
        <f t="shared" si="1"/>
        <v>113645317</v>
      </c>
      <c r="AE28" s="20"/>
      <c r="AF28" s="20">
        <f>+'[4]JULIO 2018'!$K$2037</f>
        <v>99728650</v>
      </c>
      <c r="AG28" s="20"/>
      <c r="AH28" s="20"/>
      <c r="AI28" s="20"/>
      <c r="AJ28" s="20"/>
      <c r="AK28" s="20"/>
      <c r="AL28" s="20"/>
      <c r="AM28" s="20"/>
      <c r="AN28" s="20"/>
      <c r="AO28" s="20"/>
      <c r="AP28" s="20"/>
      <c r="AQ28" s="20"/>
      <c r="AR28" s="20"/>
      <c r="AS28" s="20"/>
      <c r="AT28" s="20"/>
      <c r="AU28" s="20"/>
      <c r="AV28" s="20"/>
      <c r="AW28" s="20"/>
      <c r="AX28" s="20"/>
      <c r="AY28" s="20">
        <f>+'[5]JUNIO 2018'!$AF$1779</f>
        <v>13916667</v>
      </c>
      <c r="AZ28" s="21">
        <f>1-AC28</f>
        <v>5.6232664204200256E-2</v>
      </c>
      <c r="BA28" s="20">
        <f t="shared" si="2"/>
        <v>6771350</v>
      </c>
      <c r="BB28" s="20">
        <f t="shared" si="18"/>
        <v>0</v>
      </c>
      <c r="BC28" s="20">
        <f t="shared" si="18"/>
        <v>271350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6500000</v>
      </c>
      <c r="BW28" s="21">
        <f>+BX28/G28</f>
        <v>0.91629867981647428</v>
      </c>
      <c r="BX28" s="20">
        <f t="shared" si="5"/>
        <v>110337633</v>
      </c>
      <c r="BY28" s="20"/>
      <c r="BZ28" s="20">
        <f>+'[4]JULIO 2018'!$H$2038+'[4]JULIO 2018'!$H$2045+'[4]JULIO 2018'!$H$2049</f>
        <v>98587633</v>
      </c>
      <c r="CA28" s="20"/>
      <c r="CB28" s="20"/>
      <c r="CC28" s="20"/>
      <c r="CD28" s="20"/>
      <c r="CE28" s="20"/>
      <c r="CF28" s="20"/>
      <c r="CG28" s="20"/>
      <c r="CH28" s="20"/>
      <c r="CI28" s="20"/>
      <c r="CJ28" s="20"/>
      <c r="CK28" s="20"/>
      <c r="CL28" s="20"/>
      <c r="CM28" s="20"/>
      <c r="CN28" s="20"/>
      <c r="CO28" s="20"/>
      <c r="CP28" s="20"/>
      <c r="CQ28" s="20"/>
      <c r="CR28" s="20"/>
      <c r="CS28" s="20">
        <f>+'[4]JULIO 2018'!$H$2052</f>
        <v>11750000</v>
      </c>
      <c r="CT28" s="21">
        <f t="shared" si="6"/>
        <v>8.3701320183525718E-2</v>
      </c>
      <c r="CU28" s="20">
        <f t="shared" si="7"/>
        <v>10079034</v>
      </c>
      <c r="CV28" s="20">
        <f t="shared" si="20"/>
        <v>0</v>
      </c>
      <c r="CW28" s="20">
        <f t="shared" si="20"/>
        <v>1412367</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8666667</v>
      </c>
    </row>
    <row r="29" spans="1:120" ht="63" hidden="1" customHeight="1" x14ac:dyDescent="0.25">
      <c r="A29" s="26"/>
      <c r="B29" s="217" t="s">
        <v>106</v>
      </c>
      <c r="C29" s="28" t="s">
        <v>107</v>
      </c>
      <c r="D29" s="27" t="s">
        <v>108</v>
      </c>
      <c r="E29" s="18">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1</v>
      </c>
      <c r="AD29" s="20">
        <f t="shared" si="1"/>
        <v>2000000</v>
      </c>
      <c r="AE29" s="20"/>
      <c r="AF29" s="20"/>
      <c r="AG29" s="20"/>
      <c r="AH29" s="20"/>
      <c r="AI29" s="20">
        <f>+'[3]OCTUBRE 2018'!$N$2891</f>
        <v>2000000</v>
      </c>
      <c r="AJ29" s="20"/>
      <c r="AK29" s="20"/>
      <c r="AL29" s="20"/>
      <c r="AM29" s="20"/>
      <c r="AN29" s="20"/>
      <c r="AO29" s="20"/>
      <c r="AP29" s="20"/>
      <c r="AQ29" s="20"/>
      <c r="AR29" s="20"/>
      <c r="AS29" s="20"/>
      <c r="AT29" s="20"/>
      <c r="AU29" s="20"/>
      <c r="AV29" s="20"/>
      <c r="AW29" s="20"/>
      <c r="AX29" s="20"/>
      <c r="AY29" s="20"/>
      <c r="AZ29" s="21">
        <f t="shared" si="10"/>
        <v>0</v>
      </c>
      <c r="BA29" s="20">
        <f t="shared" si="2"/>
        <v>0</v>
      </c>
      <c r="BB29" s="20">
        <f t="shared" si="18"/>
        <v>0</v>
      </c>
      <c r="BC29" s="20">
        <f t="shared" si="18"/>
        <v>0</v>
      </c>
      <c r="BD29" s="20">
        <f t="shared" si="18"/>
        <v>0</v>
      </c>
      <c r="BE29" s="20">
        <f t="shared" si="17"/>
        <v>0</v>
      </c>
      <c r="BF29" s="20">
        <f t="shared" si="17"/>
        <v>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row>
    <row r="30" spans="1:120" ht="48" hidden="1" customHeight="1" x14ac:dyDescent="0.25">
      <c r="A30" s="26"/>
      <c r="B30" s="217"/>
      <c r="C30" s="28" t="s">
        <v>109</v>
      </c>
      <c r="D30" s="27" t="s">
        <v>110</v>
      </c>
      <c r="E30" s="18">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0"/>
        <v>1</v>
      </c>
      <c r="BA30" s="20">
        <f t="shared" si="2"/>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row>
    <row r="31" spans="1:120" ht="22.5" hidden="1" customHeight="1" x14ac:dyDescent="0.25">
      <c r="A31" s="26"/>
      <c r="B31" s="217"/>
      <c r="C31" s="28" t="s">
        <v>112</v>
      </c>
      <c r="D31" s="27" t="s">
        <v>113</v>
      </c>
      <c r="E31" s="18">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+'[8]ENERO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0"/>
        <v>1.7199017199017175E-2</v>
      </c>
      <c r="BA31" s="20">
        <f t="shared" si="2"/>
        <v>700000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700000</v>
      </c>
      <c r="BW31" s="21">
        <f t="shared" si="22"/>
        <v>0.94964120393120388</v>
      </c>
      <c r="BX31" s="20">
        <f t="shared" si="5"/>
        <v>38650397</v>
      </c>
      <c r="BY31" s="20">
        <f>+'[2]AGOSTO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6"/>
        <v>5.0358796068796119E-2</v>
      </c>
      <c r="CU31" s="20">
        <f t="shared" si="7"/>
        <v>2049603</v>
      </c>
      <c r="CV31" s="20">
        <f t="shared" si="20"/>
        <v>1349603</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700000</v>
      </c>
    </row>
    <row r="32" spans="1:120" ht="28.5" hidden="1" customHeight="1" x14ac:dyDescent="0.25">
      <c r="A32" s="26"/>
      <c r="B32" s="228" t="s">
        <v>114</v>
      </c>
      <c r="C32" s="16" t="s">
        <v>115</v>
      </c>
      <c r="D32" s="17" t="s">
        <v>116</v>
      </c>
      <c r="E32" s="18">
        <v>510</v>
      </c>
      <c r="F32" s="19" t="s">
        <v>54</v>
      </c>
      <c r="G32" s="20">
        <f t="shared" si="0"/>
        <v>14000000</v>
      </c>
      <c r="H32" s="20"/>
      <c r="I32" s="20"/>
      <c r="J32" s="20"/>
      <c r="K32" s="20"/>
      <c r="L32" s="20"/>
      <c r="M32" s="20"/>
      <c r="N32" s="20"/>
      <c r="O32" s="20"/>
      <c r="P32" s="20"/>
      <c r="Q32" s="20"/>
      <c r="R32" s="20"/>
      <c r="S32" s="20"/>
      <c r="T32" s="20"/>
      <c r="U32" s="20"/>
      <c r="V32" s="20"/>
      <c r="W32" s="20">
        <f>20000000-6000000</f>
        <v>14000000</v>
      </c>
      <c r="X32" s="20"/>
      <c r="Y32" s="20"/>
      <c r="Z32" s="20"/>
      <c r="AA32" s="20"/>
      <c r="AB32" s="20"/>
      <c r="AC32" s="21">
        <f t="shared" ref="AC32:AC42" si="23">+AD32/G32</f>
        <v>0.89933964285714285</v>
      </c>
      <c r="AD32" s="20">
        <f t="shared" si="1"/>
        <v>12590755</v>
      </c>
      <c r="AE32" s="20"/>
      <c r="AF32" s="20"/>
      <c r="AG32" s="20"/>
      <c r="AH32" s="20"/>
      <c r="AI32" s="20"/>
      <c r="AJ32" s="20"/>
      <c r="AK32" s="20"/>
      <c r="AL32" s="20"/>
      <c r="AM32" s="20"/>
      <c r="AN32" s="20"/>
      <c r="AO32" s="20"/>
      <c r="AP32" s="20"/>
      <c r="AQ32" s="20"/>
      <c r="AR32" s="20"/>
      <c r="AS32" s="20"/>
      <c r="AT32" s="20">
        <f>+'[4]JULIO 2018'!$Y$2092</f>
        <v>12590755</v>
      </c>
      <c r="AU32" s="20"/>
      <c r="AV32" s="20"/>
      <c r="AW32" s="20"/>
      <c r="AX32" s="20"/>
      <c r="AY32" s="20"/>
      <c r="AZ32" s="21">
        <f t="shared" si="10"/>
        <v>0.10066035714285715</v>
      </c>
      <c r="BA32" s="20">
        <f t="shared" si="2"/>
        <v>1409245</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1409245</v>
      </c>
      <c r="BR32" s="20">
        <f t="shared" si="17"/>
        <v>0</v>
      </c>
      <c r="BS32" s="20">
        <f t="shared" si="17"/>
        <v>0</v>
      </c>
      <c r="BT32" s="20">
        <f t="shared" si="17"/>
        <v>0</v>
      </c>
      <c r="BU32" s="20">
        <f t="shared" si="19"/>
        <v>0</v>
      </c>
      <c r="BV32" s="20">
        <f t="shared" si="19"/>
        <v>0</v>
      </c>
      <c r="BW32" s="21">
        <f t="shared" si="22"/>
        <v>0.89933964285714285</v>
      </c>
      <c r="BX32" s="20">
        <f t="shared" si="5"/>
        <v>12590755</v>
      </c>
      <c r="BY32" s="20"/>
      <c r="BZ32" s="20"/>
      <c r="CA32" s="20"/>
      <c r="CB32" s="20"/>
      <c r="CC32" s="20"/>
      <c r="CD32" s="20"/>
      <c r="CE32" s="20"/>
      <c r="CF32" s="20"/>
      <c r="CG32" s="20"/>
      <c r="CH32" s="20"/>
      <c r="CI32" s="20"/>
      <c r="CJ32" s="20"/>
      <c r="CK32" s="20"/>
      <c r="CL32" s="20"/>
      <c r="CM32" s="20"/>
      <c r="CN32" s="20">
        <f>+'[6]SEPTIEMBRE 2018'!$H$2569</f>
        <v>12590755</v>
      </c>
      <c r="CO32" s="20"/>
      <c r="CP32" s="20"/>
      <c r="CQ32" s="20"/>
      <c r="CR32" s="20"/>
      <c r="CS32" s="20"/>
      <c r="CT32" s="21">
        <f t="shared" si="6"/>
        <v>0.10066035714285715</v>
      </c>
      <c r="CU32" s="20">
        <f t="shared" si="7"/>
        <v>1409245</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1409245</v>
      </c>
      <c r="DL32" s="20">
        <f t="shared" si="21"/>
        <v>0</v>
      </c>
      <c r="DM32" s="20">
        <f t="shared" si="21"/>
        <v>0</v>
      </c>
      <c r="DN32" s="20">
        <f t="shared" si="21"/>
        <v>0</v>
      </c>
      <c r="DO32" s="20">
        <f t="shared" si="21"/>
        <v>0</v>
      </c>
      <c r="DP32" s="20">
        <f t="shared" si="21"/>
        <v>0</v>
      </c>
    </row>
    <row r="33" spans="1:125" ht="31.5" hidden="1" customHeight="1" x14ac:dyDescent="0.25">
      <c r="A33" s="35"/>
      <c r="B33" s="228"/>
      <c r="C33" s="16" t="s">
        <v>117</v>
      </c>
      <c r="D33" s="17" t="s">
        <v>118</v>
      </c>
      <c r="E33" s="18">
        <v>510</v>
      </c>
      <c r="F33" s="19" t="s">
        <v>119</v>
      </c>
      <c r="G33" s="20">
        <f t="shared" si="0"/>
        <v>72600000</v>
      </c>
      <c r="H33" s="20"/>
      <c r="I33" s="20"/>
      <c r="J33" s="20"/>
      <c r="K33" s="20"/>
      <c r="L33" s="20"/>
      <c r="M33" s="20"/>
      <c r="N33" s="20"/>
      <c r="O33" s="20"/>
      <c r="P33" s="20"/>
      <c r="Q33" s="20"/>
      <c r="R33" s="20"/>
      <c r="S33" s="20"/>
      <c r="T33" s="20"/>
      <c r="U33" s="20"/>
      <c r="V33" s="20"/>
      <c r="W33" s="20">
        <f>30000000+8600000+6000000</f>
        <v>44600000</v>
      </c>
      <c r="X33" s="20"/>
      <c r="Y33" s="20"/>
      <c r="Z33" s="20"/>
      <c r="AA33" s="20"/>
      <c r="AB33" s="20">
        <f>23000000+10000000-5000000</f>
        <v>28000000</v>
      </c>
      <c r="AC33" s="21">
        <f t="shared" si="23"/>
        <v>0.69504455922865016</v>
      </c>
      <c r="AD33" s="20">
        <f t="shared" si="1"/>
        <v>50460235</v>
      </c>
      <c r="AE33" s="20"/>
      <c r="AF33" s="20"/>
      <c r="AG33" s="20"/>
      <c r="AH33" s="20"/>
      <c r="AI33" s="20"/>
      <c r="AJ33" s="20"/>
      <c r="AK33" s="20"/>
      <c r="AL33" s="20"/>
      <c r="AM33" s="20"/>
      <c r="AN33" s="20"/>
      <c r="AO33" s="20"/>
      <c r="AP33" s="20"/>
      <c r="AQ33" s="20"/>
      <c r="AR33" s="20"/>
      <c r="AS33" s="20"/>
      <c r="AT33" s="20">
        <f>+'[3]OCTUBRE 2018'!$Y$2938</f>
        <v>40460235</v>
      </c>
      <c r="AU33" s="20"/>
      <c r="AV33" s="20"/>
      <c r="AW33" s="20"/>
      <c r="AX33" s="20"/>
      <c r="AY33" s="20">
        <f>+'[3]OCTUBRE 2018'!$AF$2938</f>
        <v>10000000</v>
      </c>
      <c r="AZ33" s="21">
        <f t="shared" si="10"/>
        <v>0.30495544077134984</v>
      </c>
      <c r="BA33" s="20">
        <f t="shared" si="2"/>
        <v>22139765</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4139765</v>
      </c>
      <c r="BR33" s="20">
        <f t="shared" si="17"/>
        <v>0</v>
      </c>
      <c r="BS33" s="20">
        <f t="shared" si="17"/>
        <v>0</v>
      </c>
      <c r="BT33" s="20">
        <f t="shared" si="17"/>
        <v>0</v>
      </c>
      <c r="BU33" s="20">
        <f t="shared" si="19"/>
        <v>0</v>
      </c>
      <c r="BV33" s="20">
        <f t="shared" si="19"/>
        <v>18000000</v>
      </c>
      <c r="BW33" s="21">
        <f t="shared" si="22"/>
        <v>0.59697293388429751</v>
      </c>
      <c r="BX33" s="20">
        <f t="shared" si="5"/>
        <v>43340235</v>
      </c>
      <c r="BY33" s="20"/>
      <c r="BZ33" s="20"/>
      <c r="CA33" s="20"/>
      <c r="CB33" s="20"/>
      <c r="CC33" s="20"/>
      <c r="CD33" s="20"/>
      <c r="CE33" s="20"/>
      <c r="CF33" s="20"/>
      <c r="CG33" s="20"/>
      <c r="CH33" s="20"/>
      <c r="CI33" s="20"/>
      <c r="CJ33" s="20"/>
      <c r="CK33" s="20"/>
      <c r="CL33" s="20"/>
      <c r="CM33" s="20"/>
      <c r="CN33" s="20">
        <f>+'[3]OCTUBRE 2018'!$H$2940+'[3]OCTUBRE 2018'!$H$2944+'[3]OCTUBRE 2018'!$H$2946+'[3]OCTUBRE 2018'!$H$2948+'[3]OCTUBRE 2018'!$H$2952+'[3]OCTUBRE 2018'!$H$2954+'[3]OCTUBRE 2018'!$H$2956+'[3]OCTUBRE 2018'!$H$2958+'[3]OCTUBRE 2018'!$H$2961</f>
        <v>36340235</v>
      </c>
      <c r="CO33" s="20"/>
      <c r="CP33" s="20"/>
      <c r="CQ33" s="20"/>
      <c r="CR33" s="20"/>
      <c r="CS33" s="20">
        <f>+'[3]OCTUBRE 2018'!$H$2942+'[3]OCTUBRE 2018'!$H$2950+'[3]OCTUBRE 2018'!$H$2963</f>
        <v>7000000</v>
      </c>
      <c r="CT33" s="21">
        <f t="shared" si="6"/>
        <v>0.40302706611570249</v>
      </c>
      <c r="CU33" s="20">
        <f t="shared" si="7"/>
        <v>29259765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8259765</v>
      </c>
      <c r="DL33" s="20">
        <f t="shared" si="21"/>
        <v>0</v>
      </c>
      <c r="DM33" s="20">
        <f t="shared" si="21"/>
        <v>0</v>
      </c>
      <c r="DN33" s="20">
        <f t="shared" si="21"/>
        <v>0</v>
      </c>
      <c r="DO33" s="20">
        <f t="shared" si="21"/>
        <v>0</v>
      </c>
      <c r="DP33" s="20">
        <f t="shared" si="21"/>
        <v>21000000</v>
      </c>
    </row>
    <row r="34" spans="1:125" ht="29.25" hidden="1" customHeight="1" x14ac:dyDescent="0.25">
      <c r="A34" s="35"/>
      <c r="B34" s="31"/>
      <c r="C34" s="16" t="s">
        <v>120</v>
      </c>
      <c r="D34" s="17" t="s">
        <v>121</v>
      </c>
      <c r="E34" s="18">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3"/>
        <v>0.57151851201220494</v>
      </c>
      <c r="AD34" s="20">
        <f t="shared" si="1"/>
        <v>9695000</v>
      </c>
      <c r="AE34" s="36"/>
      <c r="AF34" s="36"/>
      <c r="AG34" s="36">
        <f>+'[4]JULIO 2018'!$M$2124</f>
        <v>8295000</v>
      </c>
      <c r="AH34" s="36"/>
      <c r="AI34" s="36"/>
      <c r="AJ34" s="36"/>
      <c r="AK34" s="36"/>
      <c r="AL34" s="36"/>
      <c r="AM34" s="36"/>
      <c r="AN34" s="36"/>
      <c r="AO34" s="36"/>
      <c r="AP34" s="36"/>
      <c r="AQ34" s="36"/>
      <c r="AR34" s="36"/>
      <c r="AS34" s="36"/>
      <c r="AT34" s="36">
        <f>+'[7]MAYO 2018'!$Y$1757</f>
        <v>1400000</v>
      </c>
      <c r="AU34" s="36"/>
      <c r="AV34" s="36"/>
      <c r="AW34" s="36"/>
      <c r="AX34" s="36"/>
      <c r="AY34" s="36"/>
      <c r="AZ34" s="21">
        <f t="shared" si="10"/>
        <v>0.42848148798779506</v>
      </c>
      <c r="BA34" s="20">
        <f>SUM(BB34:BV34)</f>
        <v>7268580</v>
      </c>
      <c r="BB34" s="20">
        <f t="shared" si="18"/>
        <v>0</v>
      </c>
      <c r="BC34" s="20">
        <f t="shared" si="18"/>
        <v>0</v>
      </c>
      <c r="BD34" s="20">
        <f t="shared" si="18"/>
        <v>7268580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0</v>
      </c>
      <c r="BR34" s="20">
        <f t="shared" si="17"/>
        <v>0</v>
      </c>
      <c r="BS34" s="20">
        <f t="shared" si="17"/>
        <v>0</v>
      </c>
      <c r="BT34" s="20">
        <f t="shared" si="17"/>
        <v>0</v>
      </c>
      <c r="BU34" s="20">
        <f t="shared" si="19"/>
        <v>0</v>
      </c>
      <c r="BV34" s="20">
        <f t="shared" si="19"/>
        <v>0</v>
      </c>
      <c r="BW34" s="21">
        <f t="shared" si="22"/>
        <v>0.57151851201220494</v>
      </c>
      <c r="BX34" s="20">
        <f t="shared" si="5"/>
        <v>9695000</v>
      </c>
      <c r="BY34" s="36"/>
      <c r="BZ34" s="36"/>
      <c r="CA34" s="36">
        <f>+'[4]JULIO 2018'!$H$2128</f>
        <v>8295000</v>
      </c>
      <c r="CB34" s="36"/>
      <c r="CC34" s="36"/>
      <c r="CD34" s="36"/>
      <c r="CE34" s="36"/>
      <c r="CF34" s="36"/>
      <c r="CG34" s="36"/>
      <c r="CH34" s="36"/>
      <c r="CI34" s="36"/>
      <c r="CJ34" s="36"/>
      <c r="CK34" s="36"/>
      <c r="CL34" s="36"/>
      <c r="CM34" s="36"/>
      <c r="CN34" s="36">
        <f>+'[8]ENERO 2018'!$H$961</f>
        <v>1400000</v>
      </c>
      <c r="CO34" s="36"/>
      <c r="CP34" s="36"/>
      <c r="CQ34" s="36"/>
      <c r="CR34" s="36"/>
      <c r="CS34" s="36"/>
      <c r="CT34" s="21">
        <f t="shared" si="6"/>
        <v>0.42848148798779506</v>
      </c>
      <c r="CU34" s="20">
        <f t="shared" si="7"/>
        <v>7268580</v>
      </c>
      <c r="CV34" s="20">
        <f t="shared" si="20"/>
        <v>0</v>
      </c>
      <c r="CW34" s="20">
        <f t="shared" si="20"/>
        <v>0</v>
      </c>
      <c r="CX34" s="20">
        <f t="shared" si="20"/>
        <v>7268580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0</v>
      </c>
      <c r="DL34" s="20">
        <f t="shared" si="21"/>
        <v>0</v>
      </c>
      <c r="DM34" s="20">
        <f t="shared" si="21"/>
        <v>0</v>
      </c>
      <c r="DN34" s="20">
        <f t="shared" si="21"/>
        <v>0</v>
      </c>
      <c r="DO34" s="20">
        <f t="shared" si="21"/>
        <v>0</v>
      </c>
      <c r="DP34" s="20">
        <f t="shared" si="21"/>
        <v>0</v>
      </c>
    </row>
    <row r="35" spans="1:125" s="42" customFormat="1" ht="17.25" customHeight="1" thickBot="1" x14ac:dyDescent="0.3">
      <c r="A35" s="37"/>
      <c r="B35" s="284" t="s">
        <v>122</v>
      </c>
      <c r="C35" s="285"/>
      <c r="D35" s="285"/>
      <c r="E35" s="286"/>
      <c r="F35" s="38"/>
      <c r="G35" s="39">
        <f>SUM(G4:G34)</f>
        <v>1702375390</v>
      </c>
      <c r="H35" s="39">
        <f t="shared" ref="H35:AB35" si="24">SUM(H4:H34)</f>
        <v>61228603</v>
      </c>
      <c r="I35" s="39">
        <f t="shared" si="24"/>
        <v>640000000</v>
      </c>
      <c r="J35" s="39">
        <f t="shared" si="24"/>
        <v>65530874</v>
      </c>
      <c r="K35" s="39">
        <f t="shared" si="24"/>
        <v>0</v>
      </c>
      <c r="L35" s="39">
        <f t="shared" si="24"/>
        <v>154000000</v>
      </c>
      <c r="M35" s="39">
        <f t="shared" si="24"/>
        <v>0</v>
      </c>
      <c r="N35" s="39">
        <f t="shared" si="24"/>
        <v>0</v>
      </c>
      <c r="O35" s="39">
        <f t="shared" si="24"/>
        <v>1000000</v>
      </c>
      <c r="P35" s="39">
        <f t="shared" si="24"/>
        <v>1000000</v>
      </c>
      <c r="Q35" s="39">
        <f t="shared" si="24"/>
        <v>1000000</v>
      </c>
      <c r="R35" s="39">
        <f t="shared" si="24"/>
        <v>0</v>
      </c>
      <c r="S35" s="39">
        <f t="shared" si="24"/>
        <v>0</v>
      </c>
      <c r="T35" s="39">
        <f t="shared" si="24"/>
        <v>0</v>
      </c>
      <c r="U35" s="39">
        <f t="shared" si="24"/>
        <v>0</v>
      </c>
      <c r="V35" s="39">
        <f t="shared" si="24"/>
        <v>0</v>
      </c>
      <c r="W35" s="39">
        <f t="shared" si="24"/>
        <v>229000000</v>
      </c>
      <c r="X35" s="39">
        <f t="shared" si="24"/>
        <v>66000000</v>
      </c>
      <c r="Y35" s="39">
        <f t="shared" si="24"/>
        <v>210221544</v>
      </c>
      <c r="Z35" s="39">
        <f t="shared" si="24"/>
        <v>0</v>
      </c>
      <c r="AA35" s="39">
        <f t="shared" si="24"/>
        <v>0</v>
      </c>
      <c r="AB35" s="39">
        <f t="shared" si="24"/>
        <v>273394369</v>
      </c>
      <c r="AC35" s="40">
        <f t="shared" si="23"/>
        <v>0.82515606619524728</v>
      </c>
      <c r="AD35" s="57">
        <f>SUM(AD4:AD34)</f>
        <v>1404725380</v>
      </c>
      <c r="AE35" s="41">
        <f t="shared" ref="AE35:AY35" si="25">SUM(AE4:AE34)</f>
        <v>61228603</v>
      </c>
      <c r="AF35" s="41">
        <f t="shared" si="25"/>
        <v>614981268</v>
      </c>
      <c r="AG35" s="41">
        <f t="shared" si="25"/>
        <v>52929687</v>
      </c>
      <c r="AH35" s="41">
        <f t="shared" si="25"/>
        <v>0</v>
      </c>
      <c r="AI35" s="41">
        <f t="shared" si="25"/>
        <v>134655529</v>
      </c>
      <c r="AJ35" s="41">
        <f t="shared" si="25"/>
        <v>0</v>
      </c>
      <c r="AK35" s="41">
        <f t="shared" si="25"/>
        <v>0</v>
      </c>
      <c r="AL35" s="41">
        <f t="shared" si="25"/>
        <v>1000000</v>
      </c>
      <c r="AM35" s="41">
        <f t="shared" si="25"/>
        <v>1000000</v>
      </c>
      <c r="AN35" s="41">
        <f t="shared" si="25"/>
        <v>1000000</v>
      </c>
      <c r="AO35" s="41">
        <f t="shared" si="25"/>
        <v>0</v>
      </c>
      <c r="AP35" s="41">
        <f t="shared" si="25"/>
        <v>0</v>
      </c>
      <c r="AQ35" s="41">
        <f t="shared" si="25"/>
        <v>0</v>
      </c>
      <c r="AR35" s="41">
        <f t="shared" si="25"/>
        <v>0</v>
      </c>
      <c r="AS35" s="41">
        <f t="shared" si="25"/>
        <v>0</v>
      </c>
      <c r="AT35" s="41">
        <f t="shared" si="25"/>
        <v>189941152</v>
      </c>
      <c r="AU35" s="41">
        <f t="shared" si="25"/>
        <v>60319233</v>
      </c>
      <c r="AV35" s="41">
        <f t="shared" si="25"/>
        <v>146993233</v>
      </c>
      <c r="AW35" s="41">
        <f t="shared" si="25"/>
        <v>0</v>
      </c>
      <c r="AX35" s="41">
        <f t="shared" si="25"/>
        <v>0</v>
      </c>
      <c r="AY35" s="41">
        <f t="shared" si="25"/>
        <v>140676675</v>
      </c>
      <c r="AZ35" s="40">
        <f t="shared" si="10"/>
        <v>0.17484393380475272</v>
      </c>
      <c r="BA35" s="41">
        <f t="shared" ref="BA35:BV35" si="26">SUM(BA4:BA34)</f>
        <v>297650010</v>
      </c>
      <c r="BB35" s="41">
        <f t="shared" si="26"/>
        <v>0</v>
      </c>
      <c r="BC35" s="41">
        <f t="shared" si="26"/>
        <v>25018732</v>
      </c>
      <c r="BD35" s="41">
        <f t="shared" si="26"/>
        <v>12601187</v>
      </c>
      <c r="BE35" s="41">
        <f t="shared" si="26"/>
        <v>0</v>
      </c>
      <c r="BF35" s="41">
        <f t="shared" si="26"/>
        <v>19344471</v>
      </c>
      <c r="BG35" s="41">
        <f t="shared" si="26"/>
        <v>0</v>
      </c>
      <c r="BH35" s="41">
        <f t="shared" si="26"/>
        <v>0</v>
      </c>
      <c r="BI35" s="41">
        <f t="shared" si="26"/>
        <v>0</v>
      </c>
      <c r="BJ35" s="41">
        <f t="shared" si="26"/>
        <v>0</v>
      </c>
      <c r="BK35" s="41">
        <f t="shared" si="26"/>
        <v>0</v>
      </c>
      <c r="BL35" s="41">
        <f t="shared" si="26"/>
        <v>0</v>
      </c>
      <c r="BM35" s="41">
        <f t="shared" si="26"/>
        <v>0</v>
      </c>
      <c r="BN35" s="41">
        <f t="shared" si="26"/>
        <v>0</v>
      </c>
      <c r="BO35" s="41">
        <f t="shared" si="26"/>
        <v>0</v>
      </c>
      <c r="BP35" s="41">
        <f t="shared" si="26"/>
        <v>0</v>
      </c>
      <c r="BQ35" s="41">
        <f t="shared" si="26"/>
        <v>39058848</v>
      </c>
      <c r="BR35" s="41">
        <f t="shared" si="26"/>
        <v>5680767</v>
      </c>
      <c r="BS35" s="41">
        <f t="shared" si="26"/>
        <v>63228311</v>
      </c>
      <c r="BT35" s="41">
        <f t="shared" si="26"/>
        <v>0</v>
      </c>
      <c r="BU35" s="41">
        <f t="shared" si="26"/>
        <v>0</v>
      </c>
      <c r="BV35" s="41">
        <f t="shared" si="26"/>
        <v>132717694</v>
      </c>
      <c r="BW35" s="40">
        <f t="shared" si="22"/>
        <v>0.76017897497919074</v>
      </c>
      <c r="BX35" s="41">
        <f>SUM(BX4:BX34)</f>
        <v>1294109979</v>
      </c>
      <c r="BY35" s="41">
        <f t="shared" ref="BY35:CS35" si="27">SUM(BY4:BY34)</f>
        <v>58726458</v>
      </c>
      <c r="BZ35" s="41">
        <f t="shared" si="27"/>
        <v>572385758</v>
      </c>
      <c r="CA35" s="41">
        <f t="shared" si="27"/>
        <v>52081397</v>
      </c>
      <c r="CB35" s="41">
        <f t="shared" si="27"/>
        <v>0</v>
      </c>
      <c r="CC35" s="41">
        <f t="shared" si="27"/>
        <v>119567225</v>
      </c>
      <c r="CD35" s="41">
        <f t="shared" si="27"/>
        <v>0</v>
      </c>
      <c r="CE35" s="41">
        <f t="shared" si="27"/>
        <v>0</v>
      </c>
      <c r="CF35" s="41">
        <f t="shared" si="27"/>
        <v>0</v>
      </c>
      <c r="CG35" s="41">
        <f t="shared" si="27"/>
        <v>0</v>
      </c>
      <c r="CH35" s="41">
        <f t="shared" si="27"/>
        <v>0</v>
      </c>
      <c r="CI35" s="41">
        <f t="shared" si="27"/>
        <v>0</v>
      </c>
      <c r="CJ35" s="41">
        <f t="shared" si="27"/>
        <v>0</v>
      </c>
      <c r="CK35" s="41">
        <f t="shared" si="27"/>
        <v>0</v>
      </c>
      <c r="CL35" s="41">
        <f t="shared" si="27"/>
        <v>0</v>
      </c>
      <c r="CM35" s="41">
        <f t="shared" si="27"/>
        <v>0</v>
      </c>
      <c r="CN35" s="41">
        <f t="shared" si="27"/>
        <v>185690766</v>
      </c>
      <c r="CO35" s="41">
        <f t="shared" si="27"/>
        <v>60319233</v>
      </c>
      <c r="CP35" s="41">
        <f t="shared" si="27"/>
        <v>123069134</v>
      </c>
      <c r="CQ35" s="41">
        <f t="shared" si="27"/>
        <v>0</v>
      </c>
      <c r="CR35" s="41">
        <f t="shared" si="27"/>
        <v>0</v>
      </c>
      <c r="CS35" s="41">
        <f t="shared" si="27"/>
        <v>122270008</v>
      </c>
      <c r="CT35" s="40">
        <f t="shared" si="6"/>
        <v>0.23982102502080926</v>
      </c>
      <c r="CU35" s="41">
        <f t="shared" ref="CU35:DN35" si="28">SUM(CU4:CU34)</f>
        <v>408265411</v>
      </c>
      <c r="CV35" s="41">
        <f t="shared" si="28"/>
        <v>2502145</v>
      </c>
      <c r="CW35" s="41">
        <f t="shared" si="28"/>
        <v>67614242</v>
      </c>
      <c r="CX35" s="41">
        <f t="shared" si="28"/>
        <v>13449477</v>
      </c>
      <c r="CY35" s="41">
        <f t="shared" si="28"/>
        <v>0</v>
      </c>
      <c r="CZ35" s="41">
        <f t="shared" si="28"/>
        <v>34432775</v>
      </c>
      <c r="DA35" s="41">
        <f t="shared" si="28"/>
        <v>0</v>
      </c>
      <c r="DB35" s="41">
        <f t="shared" si="28"/>
        <v>0</v>
      </c>
      <c r="DC35" s="41">
        <f t="shared" si="28"/>
        <v>1000000</v>
      </c>
      <c r="DD35" s="41">
        <f t="shared" si="28"/>
        <v>1000000</v>
      </c>
      <c r="DE35" s="41">
        <f t="shared" si="28"/>
        <v>1000000</v>
      </c>
      <c r="DF35" s="41">
        <f t="shared" si="28"/>
        <v>0</v>
      </c>
      <c r="DG35" s="41">
        <f t="shared" si="28"/>
        <v>0</v>
      </c>
      <c r="DH35" s="41">
        <f t="shared" si="28"/>
        <v>0</v>
      </c>
      <c r="DI35" s="41">
        <f t="shared" si="28"/>
        <v>0</v>
      </c>
      <c r="DJ35" s="41">
        <f t="shared" si="28"/>
        <v>0</v>
      </c>
      <c r="DK35" s="41">
        <f t="shared" si="28"/>
        <v>43309234</v>
      </c>
      <c r="DL35" s="41">
        <f t="shared" si="28"/>
        <v>5680767</v>
      </c>
      <c r="DM35" s="41">
        <f t="shared" si="28"/>
        <v>87152410</v>
      </c>
      <c r="DN35" s="41">
        <f t="shared" si="28"/>
        <v>0</v>
      </c>
      <c r="DO35" s="41">
        <f>SUM(DO4:DO34)</f>
        <v>0</v>
      </c>
      <c r="DP35" s="41">
        <f>SUM(DP4:DP34)</f>
        <v>151124361</v>
      </c>
      <c r="DR35" s="169" t="s">
        <v>384</v>
      </c>
      <c r="DS35" s="43">
        <f>+G35</f>
        <v>1702375390</v>
      </c>
      <c r="DT35" s="180">
        <f>+BX35</f>
        <v>1294109979</v>
      </c>
      <c r="DU35" s="182">
        <f>+BW35</f>
        <v>0.76017897497919074</v>
      </c>
    </row>
    <row r="36" spans="1:125" ht="24.75" hidden="1" customHeight="1" thickTop="1" x14ac:dyDescent="0.25">
      <c r="A36" s="15" t="s">
        <v>123</v>
      </c>
      <c r="B36" s="232" t="s">
        <v>124</v>
      </c>
      <c r="C36" s="16" t="s">
        <v>125</v>
      </c>
      <c r="D36" s="17" t="s">
        <v>126</v>
      </c>
      <c r="E36" s="18">
        <v>410</v>
      </c>
      <c r="F36" s="19" t="s">
        <v>127</v>
      </c>
      <c r="G36" s="20">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4">
        <f t="shared" si="23"/>
        <v>0.13713312319837095</v>
      </c>
      <c r="AD36" s="20">
        <f t="shared" ref="AD36:AD70" si="30">SUM(AE36:AY36)</f>
        <v>14078877</v>
      </c>
      <c r="AE36" s="20"/>
      <c r="AF36" s="20"/>
      <c r="AG36" s="20"/>
      <c r="AH36" s="20"/>
      <c r="AI36" s="20"/>
      <c r="AJ36" s="20"/>
      <c r="AK36" s="20"/>
      <c r="AL36" s="20"/>
      <c r="AM36" s="20"/>
      <c r="AN36" s="20"/>
      <c r="AO36" s="20"/>
      <c r="AP36" s="20"/>
      <c r="AQ36" s="20"/>
      <c r="AR36" s="20"/>
      <c r="AS36" s="20"/>
      <c r="AT36" s="20">
        <f>+'[4]JULIO 2018'!$Y$781</f>
        <v>14078877</v>
      </c>
      <c r="AU36" s="20"/>
      <c r="AV36" s="20"/>
      <c r="AW36" s="20"/>
      <c r="AX36" s="20"/>
      <c r="AY36" s="20"/>
      <c r="AZ36" s="44">
        <f t="shared" si="10"/>
        <v>0.86286687680162899</v>
      </c>
      <c r="BA36" s="20">
        <f>SUM(BB36:BV36)</f>
        <v>88586888</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85921123</v>
      </c>
      <c r="BR36" s="20">
        <f t="shared" ref="BR36:BV70" si="32">X36-AU36</f>
        <v>0</v>
      </c>
      <c r="BS36" s="20">
        <f t="shared" si="32"/>
        <v>0</v>
      </c>
      <c r="BT36" s="20">
        <f t="shared" si="32"/>
        <v>0</v>
      </c>
      <c r="BU36" s="20">
        <f t="shared" si="32"/>
        <v>0</v>
      </c>
      <c r="BV36" s="20">
        <f t="shared" si="32"/>
        <v>0</v>
      </c>
      <c r="BW36" s="44">
        <f t="shared" si="22"/>
        <v>0.13713312319837095</v>
      </c>
      <c r="BX36" s="45">
        <f t="shared" ref="BX36:BX70" si="33">SUM(BY36:CS36)</f>
        <v>14078877</v>
      </c>
      <c r="BY36" s="45"/>
      <c r="BZ36" s="45"/>
      <c r="CA36" s="45"/>
      <c r="CB36" s="45"/>
      <c r="CC36" s="45"/>
      <c r="CD36" s="45"/>
      <c r="CE36" s="45"/>
      <c r="CF36" s="45"/>
      <c r="CG36" s="45"/>
      <c r="CH36" s="45"/>
      <c r="CI36" s="45"/>
      <c r="CJ36" s="45"/>
      <c r="CK36" s="45"/>
      <c r="CL36" s="45"/>
      <c r="CM36" s="45"/>
      <c r="CN36" s="45">
        <f>+'[2]AGOSTO 2018'!$H$918</f>
        <v>14078877</v>
      </c>
      <c r="CO36" s="45"/>
      <c r="CP36" s="45"/>
      <c r="CQ36" s="45"/>
      <c r="CR36" s="45"/>
      <c r="CS36" s="45"/>
      <c r="CT36" s="44">
        <f t="shared" si="6"/>
        <v>0.86286687680162899</v>
      </c>
      <c r="CU36" s="20">
        <f>SUM(CV36:DP36)</f>
        <v>88586888</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85921123</v>
      </c>
      <c r="DL36" s="20">
        <f t="shared" ref="DL36:DP70" si="35">X36-CO36</f>
        <v>0</v>
      </c>
      <c r="DM36" s="20">
        <f t="shared" si="35"/>
        <v>0</v>
      </c>
      <c r="DN36" s="20">
        <f t="shared" si="35"/>
        <v>0</v>
      </c>
      <c r="DO36" s="20">
        <f t="shared" si="35"/>
        <v>0</v>
      </c>
      <c r="DP36" s="20">
        <f t="shared" si="35"/>
        <v>0</v>
      </c>
      <c r="DR36" s="170"/>
      <c r="DS36" s="43">
        <f t="shared" ref="DS36:DS99" si="36">+G36</f>
        <v>102665765</v>
      </c>
      <c r="DT36" s="180">
        <f t="shared" ref="DT36:DT99" si="37">+BX36</f>
        <v>14078877</v>
      </c>
      <c r="DU36" s="182">
        <f t="shared" ref="DU36:DU99" si="38">+BW36</f>
        <v>0.13713312319837095</v>
      </c>
    </row>
    <row r="37" spans="1:125" ht="30.75" hidden="1" customHeight="1" x14ac:dyDescent="0.25">
      <c r="A37" s="26"/>
      <c r="B37" s="232"/>
      <c r="C37" s="16" t="s">
        <v>128</v>
      </c>
      <c r="D37" s="17" t="s">
        <v>129</v>
      </c>
      <c r="E37" s="18">
        <v>410</v>
      </c>
      <c r="F37" s="19" t="s">
        <v>130</v>
      </c>
      <c r="G37" s="20">
        <f t="shared" si="29"/>
        <v>482877388</v>
      </c>
      <c r="H37" s="20"/>
      <c r="I37" s="20"/>
      <c r="J37" s="20">
        <v>2877388</v>
      </c>
      <c r="K37" s="20"/>
      <c r="L37" s="20"/>
      <c r="M37" s="20"/>
      <c r="N37" s="20"/>
      <c r="O37" s="20"/>
      <c r="P37" s="20"/>
      <c r="Q37" s="20"/>
      <c r="R37" s="20"/>
      <c r="S37" s="20"/>
      <c r="T37" s="20"/>
      <c r="U37" s="20"/>
      <c r="V37" s="20"/>
      <c r="W37" s="20">
        <v>480000000</v>
      </c>
      <c r="X37" s="20"/>
      <c r="Y37" s="20"/>
      <c r="Z37" s="20"/>
      <c r="AA37" s="20"/>
      <c r="AB37" s="20">
        <f>59280074-59280074</f>
        <v>0</v>
      </c>
      <c r="AC37" s="21">
        <f t="shared" si="23"/>
        <v>0.81761192346409894</v>
      </c>
      <c r="AD37" s="20">
        <f t="shared" si="30"/>
        <v>394806310</v>
      </c>
      <c r="AE37" s="20"/>
      <c r="AF37" s="20"/>
      <c r="AG37" s="20">
        <f>+'[9]MARZO 2018'!$M$508</f>
        <v>2877388</v>
      </c>
      <c r="AH37" s="20"/>
      <c r="AI37" s="20"/>
      <c r="AJ37" s="20"/>
      <c r="AK37" s="20"/>
      <c r="AL37" s="20"/>
      <c r="AM37" s="20"/>
      <c r="AN37" s="20"/>
      <c r="AO37" s="20"/>
      <c r="AP37" s="20"/>
      <c r="AQ37" s="20"/>
      <c r="AR37" s="20"/>
      <c r="AS37" s="20"/>
      <c r="AT37" s="20">
        <f>+'[7]MAYO 2018'!$Y$638</f>
        <v>391928922</v>
      </c>
      <c r="AU37" s="20"/>
      <c r="AV37" s="20"/>
      <c r="AW37" s="20"/>
      <c r="AX37" s="20"/>
      <c r="AY37" s="20"/>
      <c r="AZ37" s="21">
        <f t="shared" si="10"/>
        <v>0.18238807653590106</v>
      </c>
      <c r="BA37" s="20">
        <f t="shared" ref="BA37:BA70" si="39">SUM(BB37:BV37)</f>
        <v>88071078</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88071078</v>
      </c>
      <c r="BR37" s="20">
        <f t="shared" si="32"/>
        <v>0</v>
      </c>
      <c r="BS37" s="20">
        <f t="shared" si="32"/>
        <v>0</v>
      </c>
      <c r="BT37" s="20">
        <f t="shared" si="32"/>
        <v>0</v>
      </c>
      <c r="BU37" s="20">
        <f t="shared" si="32"/>
        <v>0</v>
      </c>
      <c r="BV37" s="20">
        <f t="shared" si="32"/>
        <v>0</v>
      </c>
      <c r="BW37" s="21">
        <f t="shared" si="22"/>
        <v>0.81761192346409894</v>
      </c>
      <c r="BX37" s="20">
        <f t="shared" si="33"/>
        <v>394806310</v>
      </c>
      <c r="BY37" s="20"/>
      <c r="BZ37" s="20"/>
      <c r="CA37" s="20">
        <f>+'[4]JULIO 2018'!$H$799</f>
        <v>2877388</v>
      </c>
      <c r="CB37" s="20"/>
      <c r="CC37" s="20"/>
      <c r="CD37" s="20"/>
      <c r="CE37" s="20"/>
      <c r="CF37" s="20"/>
      <c r="CG37" s="20"/>
      <c r="CH37" s="20"/>
      <c r="CI37" s="20"/>
      <c r="CJ37" s="20"/>
      <c r="CK37" s="20"/>
      <c r="CL37" s="20"/>
      <c r="CM37" s="20"/>
      <c r="CN37" s="20">
        <f>+'[4]JULIO 2018'!$H$794+'[4]JULIO 2018'!$H$797+'[4]JULIO 2018'!$H$802</f>
        <v>391928922</v>
      </c>
      <c r="CO37" s="20"/>
      <c r="CP37" s="20"/>
      <c r="CQ37" s="20"/>
      <c r="CR37" s="20"/>
      <c r="CS37" s="20"/>
      <c r="CT37" s="21">
        <f t="shared" si="6"/>
        <v>0.18238807653590106</v>
      </c>
      <c r="CU37" s="20">
        <f t="shared" ref="CU37:CU100" si="40">SUM(CV37:DP37)</f>
        <v>88071078</v>
      </c>
      <c r="CV37" s="20">
        <f t="shared" si="34"/>
        <v>0</v>
      </c>
      <c r="CW37" s="20">
        <f t="shared" si="34"/>
        <v>0</v>
      </c>
      <c r="CX37" s="20">
        <f t="shared" si="34"/>
        <v>0</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88071078</v>
      </c>
      <c r="DL37" s="20">
        <f t="shared" si="35"/>
        <v>0</v>
      </c>
      <c r="DM37" s="20">
        <f t="shared" si="35"/>
        <v>0</v>
      </c>
      <c r="DN37" s="20">
        <f t="shared" si="35"/>
        <v>0</v>
      </c>
      <c r="DO37" s="20">
        <f t="shared" si="35"/>
        <v>0</v>
      </c>
      <c r="DP37" s="20">
        <f t="shared" si="35"/>
        <v>0</v>
      </c>
      <c r="DR37" s="170"/>
      <c r="DS37" s="43">
        <f t="shared" si="36"/>
        <v>482877388</v>
      </c>
      <c r="DT37" s="180">
        <f t="shared" si="37"/>
        <v>394806310</v>
      </c>
      <c r="DU37" s="182">
        <f t="shared" si="38"/>
        <v>0.81761192346409894</v>
      </c>
    </row>
    <row r="38" spans="1:125" ht="33.75" hidden="1" customHeight="1" x14ac:dyDescent="0.25">
      <c r="A38" s="26"/>
      <c r="B38" s="232"/>
      <c r="C38" s="46" t="s">
        <v>131</v>
      </c>
      <c r="D38" s="27" t="s">
        <v>132</v>
      </c>
      <c r="E38" s="47">
        <v>410</v>
      </c>
      <c r="F38" s="32" t="s">
        <v>133</v>
      </c>
      <c r="G38" s="20">
        <f t="shared" si="29"/>
        <v>912315332</v>
      </c>
      <c r="H38" s="20"/>
      <c r="I38" s="20">
        <v>378295108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10000000+1125611+10000000+3543287</f>
        <v>24668898</v>
      </c>
      <c r="AC38" s="21">
        <f t="shared" si="23"/>
        <v>0.98896166966971455</v>
      </c>
      <c r="AD38" s="20">
        <f t="shared" si="30"/>
        <v>902244894</v>
      </c>
      <c r="AE38" s="20"/>
      <c r="AF38" s="20">
        <f>+'[8]ENERO 2018'!$K$437</f>
        <v>378295108</v>
      </c>
      <c r="AG38" s="20">
        <f>+'[2]AGOSTO 2018'!$M$947</f>
        <v>26473084</v>
      </c>
      <c r="AH38" s="20"/>
      <c r="AI38" s="20"/>
      <c r="AJ38" s="20"/>
      <c r="AK38" s="20">
        <f>+'[3]OCTUBRE 2018'!$P$1123</f>
        <v>482878242</v>
      </c>
      <c r="AL38" s="20"/>
      <c r="AM38" s="20"/>
      <c r="AN38" s="20"/>
      <c r="AO38" s="20"/>
      <c r="AP38" s="20"/>
      <c r="AQ38" s="20"/>
      <c r="AR38" s="20"/>
      <c r="AS38" s="20"/>
      <c r="AT38" s="20"/>
      <c r="AU38" s="20"/>
      <c r="AV38" s="20"/>
      <c r="AW38" s="20"/>
      <c r="AX38" s="20"/>
      <c r="AY38" s="20">
        <f>+'[3]OCTUBRE 2018'!$AF$1123</f>
        <v>14598460</v>
      </c>
      <c r="AZ38" s="21">
        <f t="shared" si="10"/>
        <v>1.1038330330285451E-2</v>
      </c>
      <c r="BA38" s="20">
        <f t="shared" si="39"/>
        <v>10070438</v>
      </c>
      <c r="BB38" s="20">
        <f t="shared" si="31"/>
        <v>0</v>
      </c>
      <c r="BC38" s="20">
        <f t="shared" si="31"/>
        <v>0</v>
      </c>
      <c r="BD38" s="20">
        <f t="shared" si="31"/>
        <v>0</v>
      </c>
      <c r="BE38" s="20">
        <f t="shared" si="31"/>
        <v>0</v>
      </c>
      <c r="BF38" s="20">
        <f t="shared" si="31"/>
        <v>0</v>
      </c>
      <c r="BG38" s="20">
        <f t="shared" si="31"/>
        <v>0</v>
      </c>
      <c r="BH38" s="20">
        <f t="shared" si="31"/>
        <v>0</v>
      </c>
      <c r="BI38" s="20">
        <f t="shared" si="31"/>
        <v>0</v>
      </c>
      <c r="BJ38" s="20">
        <f t="shared" si="31"/>
        <v>0</v>
      </c>
      <c r="BK38" s="20">
        <f t="shared" si="31"/>
        <v>0</v>
      </c>
      <c r="BL38" s="20">
        <f t="shared" si="31"/>
        <v>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10070438</v>
      </c>
      <c r="BW38" s="21">
        <f t="shared" si="22"/>
        <v>0.22760587892871234</v>
      </c>
      <c r="BX38" s="20">
        <f t="shared" si="33"/>
        <v>207648333</v>
      </c>
      <c r="BY38" s="20"/>
      <c r="BZ38" s="20">
        <f>+'[6]SEPTIEMBRE 2018'!$H$1020</f>
        <v>192049873</v>
      </c>
      <c r="CA38" s="20">
        <f>+'[6]SEPTIEMBRE 2018'!$H$1064</f>
        <v>1000000</v>
      </c>
      <c r="CB38" s="20"/>
      <c r="CC38" s="20"/>
      <c r="CD38" s="20"/>
      <c r="CE38" s="20"/>
      <c r="CF38" s="20"/>
      <c r="CG38" s="20"/>
      <c r="CH38" s="20"/>
      <c r="CI38" s="20"/>
      <c r="CJ38" s="20"/>
      <c r="CK38" s="20"/>
      <c r="CL38" s="20"/>
      <c r="CM38" s="20"/>
      <c r="CN38" s="20"/>
      <c r="CO38" s="20"/>
      <c r="CP38" s="20"/>
      <c r="CQ38" s="20"/>
      <c r="CR38" s="20"/>
      <c r="CS38" s="20">
        <f>+'[3]OCTUBRE 2018'!$H$1171+'[3]OCTUBRE 2018'!$H$1174+'[3]OCTUBRE 2018'!$H$1180+'[3]OCTUBRE 2018'!$H$1185+'[3]OCTUBRE 2018'!$H$1186+'[3]OCTUBRE 2018'!$H$1187</f>
        <v>14598460</v>
      </c>
      <c r="CT38" s="21">
        <f t="shared" si="6"/>
        <v>0.77239412107128769</v>
      </c>
      <c r="CU38" s="20">
        <f t="shared" si="40"/>
        <v>704666999</v>
      </c>
      <c r="CV38" s="20">
        <f t="shared" si="34"/>
        <v>0</v>
      </c>
      <c r="CW38" s="20">
        <f t="shared" si="34"/>
        <v>186245235</v>
      </c>
      <c r="CX38" s="20">
        <f t="shared" si="34"/>
        <v>25473084</v>
      </c>
      <c r="CY38" s="20">
        <f t="shared" si="34"/>
        <v>0</v>
      </c>
      <c r="CZ38" s="20">
        <f t="shared" si="34"/>
        <v>0</v>
      </c>
      <c r="DA38" s="20">
        <f t="shared" si="34"/>
        <v>0</v>
      </c>
      <c r="DB38" s="20">
        <f t="shared" si="34"/>
        <v>482878242</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10070438</v>
      </c>
      <c r="DR38" s="170"/>
      <c r="DS38" s="43">
        <f t="shared" si="36"/>
        <v>912315332</v>
      </c>
      <c r="DT38" s="180">
        <f t="shared" si="37"/>
        <v>207648333</v>
      </c>
      <c r="DU38" s="182">
        <f t="shared" si="38"/>
        <v>0.22760587892871234</v>
      </c>
    </row>
    <row r="39" spans="1:125" ht="30.75" hidden="1" customHeight="1" x14ac:dyDescent="0.25">
      <c r="A39" s="26"/>
      <c r="B39" s="232"/>
      <c r="C39" s="16" t="s">
        <v>134</v>
      </c>
      <c r="D39" s="27" t="s">
        <v>135</v>
      </c>
      <c r="E39" s="18">
        <v>410</v>
      </c>
      <c r="F39" s="19" t="s">
        <v>127</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+'[8]ENERO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0"/>
        <v>0</v>
      </c>
      <c r="BA39" s="20">
        <f t="shared" si="39"/>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+'[8]ENERO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40"/>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c r="DR39" s="170"/>
      <c r="DS39" s="43">
        <f t="shared" si="36"/>
        <v>15000000</v>
      </c>
      <c r="DT39" s="180">
        <f t="shared" si="37"/>
        <v>15000000</v>
      </c>
      <c r="DU39" s="182">
        <f t="shared" si="38"/>
        <v>1</v>
      </c>
    </row>
    <row r="40" spans="1:125" ht="40.5" hidden="1" customHeight="1" x14ac:dyDescent="0.25">
      <c r="A40" s="26"/>
      <c r="B40" s="232"/>
      <c r="C40" s="16" t="s">
        <v>136</v>
      </c>
      <c r="D40" s="27" t="s">
        <v>137</v>
      </c>
      <c r="E40" s="18">
        <v>410</v>
      </c>
      <c r="F40" s="19" t="s">
        <v>127</v>
      </c>
      <c r="G40" s="20">
        <f t="shared" si="29"/>
        <v>24461290</v>
      </c>
      <c r="H40" s="48"/>
      <c r="I40" s="48"/>
      <c r="J40" s="20">
        <v>24461290</v>
      </c>
      <c r="K40" s="48"/>
      <c r="L40" s="48"/>
      <c r="M40" s="48"/>
      <c r="N40" s="48"/>
      <c r="O40" s="48"/>
      <c r="P40" s="48"/>
      <c r="Q40" s="48"/>
      <c r="R40" s="48"/>
      <c r="S40" s="48"/>
      <c r="T40" s="48"/>
      <c r="U40" s="48"/>
      <c r="V40" s="48"/>
      <c r="W40" s="49"/>
      <c r="X40" s="49"/>
      <c r="Y40" s="49"/>
      <c r="Z40" s="49"/>
      <c r="AA40" s="49"/>
      <c r="AB40" s="49"/>
      <c r="AC40" s="21">
        <f t="shared" si="23"/>
        <v>0.98698723575085368</v>
      </c>
      <c r="AD40" s="20">
        <f t="shared" si="30"/>
        <v>24142981</v>
      </c>
      <c r="AE40" s="48"/>
      <c r="AF40" s="48"/>
      <c r="AG40" s="20">
        <f>+'[2]AGOSTO 2018'!$M$1019</f>
        <v>24142981</v>
      </c>
      <c r="AH40" s="48"/>
      <c r="AI40" s="48"/>
      <c r="AJ40" s="48"/>
      <c r="AK40" s="48"/>
      <c r="AL40" s="48"/>
      <c r="AM40" s="48"/>
      <c r="AN40" s="48"/>
      <c r="AO40" s="48"/>
      <c r="AP40" s="48"/>
      <c r="AQ40" s="48"/>
      <c r="AR40" s="48"/>
      <c r="AS40" s="48"/>
      <c r="AT40" s="48"/>
      <c r="AU40" s="48"/>
      <c r="AV40" s="48"/>
      <c r="AW40" s="48"/>
      <c r="AX40" s="48"/>
      <c r="AY40" s="48"/>
      <c r="AZ40" s="21">
        <f t="shared" si="10"/>
        <v>1.3012764249146325E-2</v>
      </c>
      <c r="BA40" s="20">
        <f t="shared" si="39"/>
        <v>318309</v>
      </c>
      <c r="BB40" s="20">
        <f t="shared" si="31"/>
        <v>0</v>
      </c>
      <c r="BC40" s="20">
        <f t="shared" si="31"/>
        <v>0</v>
      </c>
      <c r="BD40" s="20">
        <f t="shared" si="31"/>
        <v>318309</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0.98698723575085368</v>
      </c>
      <c r="BX40" s="20">
        <f t="shared" ref="BX40" si="41">SUM(BY40:CS40)</f>
        <v>24142981</v>
      </c>
      <c r="BY40" s="48"/>
      <c r="BZ40" s="48"/>
      <c r="CA40" s="20">
        <f>+'[1]ABRIL 2018'!$H$610</f>
        <v>24142981</v>
      </c>
      <c r="CB40" s="48"/>
      <c r="CC40" s="48"/>
      <c r="CD40" s="48"/>
      <c r="CE40" s="48"/>
      <c r="CF40" s="48"/>
      <c r="CG40" s="48"/>
      <c r="CH40" s="48"/>
      <c r="CI40" s="48"/>
      <c r="CJ40" s="48"/>
      <c r="CK40" s="48"/>
      <c r="CL40" s="48"/>
      <c r="CM40" s="48"/>
      <c r="CN40" s="48"/>
      <c r="CO40" s="48"/>
      <c r="CP40" s="48"/>
      <c r="CQ40" s="48"/>
      <c r="CR40" s="48"/>
      <c r="CS40" s="48"/>
      <c r="CT40" s="21">
        <f t="shared" si="6"/>
        <v>1.3012764249146325E-2</v>
      </c>
      <c r="CU40" s="20">
        <f t="shared" si="40"/>
        <v>318309</v>
      </c>
      <c r="CV40" s="20">
        <f t="shared" si="34"/>
        <v>0</v>
      </c>
      <c r="CW40" s="20">
        <f t="shared" si="34"/>
        <v>0</v>
      </c>
      <c r="CX40" s="20">
        <f t="shared" si="34"/>
        <v>318309</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c r="DR40" s="170"/>
      <c r="DS40" s="43">
        <f t="shared" si="36"/>
        <v>24461290</v>
      </c>
      <c r="DT40" s="180">
        <f t="shared" si="37"/>
        <v>24142981</v>
      </c>
      <c r="DU40" s="182">
        <f t="shared" si="38"/>
        <v>0.98698723575085368</v>
      </c>
    </row>
    <row r="41" spans="1:125" ht="30.75" hidden="1" customHeight="1" x14ac:dyDescent="0.25">
      <c r="A41" s="26"/>
      <c r="B41" s="232"/>
      <c r="C41" s="16" t="s">
        <v>138</v>
      </c>
      <c r="D41" s="27" t="s">
        <v>139</v>
      </c>
      <c r="E41" s="18">
        <v>410</v>
      </c>
      <c r="F41" s="19" t="s">
        <v>127</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+'[8]ENERO 2018'!$Y$461</f>
        <v>35000000</v>
      </c>
      <c r="AU41" s="20"/>
      <c r="AV41" s="20"/>
      <c r="AW41" s="20"/>
      <c r="AX41" s="20"/>
      <c r="AY41" s="20"/>
      <c r="AZ41" s="21">
        <f t="shared" si="10"/>
        <v>0</v>
      </c>
      <c r="BA41" s="20">
        <f t="shared" si="39"/>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0.9075990285714286</v>
      </c>
      <c r="BX41" s="20">
        <f t="shared" si="33"/>
        <v>31765966</v>
      </c>
      <c r="BY41" s="20"/>
      <c r="BZ41" s="20"/>
      <c r="CA41" s="20"/>
      <c r="CB41" s="20"/>
      <c r="CC41" s="20"/>
      <c r="CD41" s="20"/>
      <c r="CE41" s="20"/>
      <c r="CF41" s="20"/>
      <c r="CG41" s="20"/>
      <c r="CH41" s="20"/>
      <c r="CI41" s="20"/>
      <c r="CJ41" s="20"/>
      <c r="CK41" s="20"/>
      <c r="CL41" s="20"/>
      <c r="CM41" s="20"/>
      <c r="CN41" s="20">
        <f>+'[2]AGOSTO 2018'!$H$1035</f>
        <v>31765966</v>
      </c>
      <c r="CO41" s="20"/>
      <c r="CP41" s="20"/>
      <c r="CQ41" s="20"/>
      <c r="CR41" s="20"/>
      <c r="CS41" s="20"/>
      <c r="CT41" s="21">
        <f t="shared" si="6"/>
        <v>9.2400971428571399E-2</v>
      </c>
      <c r="CU41" s="20">
        <f t="shared" si="40"/>
        <v>3234034</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3234034</v>
      </c>
      <c r="DL41" s="20">
        <f t="shared" si="35"/>
        <v>0</v>
      </c>
      <c r="DM41" s="20">
        <f t="shared" si="35"/>
        <v>0</v>
      </c>
      <c r="DN41" s="20">
        <f t="shared" si="35"/>
        <v>0</v>
      </c>
      <c r="DO41" s="20">
        <f t="shared" si="35"/>
        <v>0</v>
      </c>
      <c r="DP41" s="20">
        <f t="shared" si="35"/>
        <v>0</v>
      </c>
      <c r="DR41" s="170"/>
      <c r="DS41" s="43">
        <f t="shared" si="36"/>
        <v>35000000</v>
      </c>
      <c r="DT41" s="180">
        <f t="shared" si="37"/>
        <v>31765966</v>
      </c>
      <c r="DU41" s="182">
        <f t="shared" si="38"/>
        <v>0.9075990285714286</v>
      </c>
    </row>
    <row r="42" spans="1:125" ht="20.25" hidden="1" customHeight="1" x14ac:dyDescent="0.25">
      <c r="A42" s="26"/>
      <c r="B42" s="232"/>
      <c r="C42" s="16" t="s">
        <v>140</v>
      </c>
      <c r="D42" s="27" t="s">
        <v>141</v>
      </c>
      <c r="E42" s="18">
        <v>410</v>
      </c>
      <c r="F42" s="19" t="s">
        <v>127</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0.42341225213394618</v>
      </c>
      <c r="AD42" s="20">
        <f t="shared" si="30"/>
        <v>32242843</v>
      </c>
      <c r="AE42" s="20"/>
      <c r="AF42" s="20"/>
      <c r="AG42" s="20"/>
      <c r="AH42" s="20"/>
      <c r="AI42" s="20"/>
      <c r="AJ42" s="20"/>
      <c r="AK42" s="20">
        <f>+'[3]OCTUBRE 2018'!$P$1229</f>
        <v>32242843</v>
      </c>
      <c r="AL42" s="20"/>
      <c r="AM42" s="20"/>
      <c r="AN42" s="20"/>
      <c r="AO42" s="20"/>
      <c r="AP42" s="20"/>
      <c r="AQ42" s="20"/>
      <c r="AR42" s="20"/>
      <c r="AS42" s="20"/>
      <c r="AT42" s="20"/>
      <c r="AU42" s="20"/>
      <c r="AV42" s="20"/>
      <c r="AW42" s="20"/>
      <c r="AX42" s="20"/>
      <c r="AY42" s="20"/>
      <c r="AZ42" s="21">
        <f t="shared" si="10"/>
        <v>0.57658774786605382</v>
      </c>
      <c r="BA42" s="20">
        <f t="shared" si="39"/>
        <v>43907157</v>
      </c>
      <c r="BB42" s="20">
        <f t="shared" si="31"/>
        <v>0</v>
      </c>
      <c r="BC42" s="20">
        <f t="shared" si="31"/>
        <v>0</v>
      </c>
      <c r="BD42" s="20">
        <f t="shared" si="31"/>
        <v>0</v>
      </c>
      <c r="BE42" s="20">
        <f t="shared" si="31"/>
        <v>0</v>
      </c>
      <c r="BF42" s="20">
        <f t="shared" si="31"/>
        <v>0</v>
      </c>
      <c r="BG42" s="20">
        <f t="shared" si="31"/>
        <v>0</v>
      </c>
      <c r="BH42" s="20">
        <f t="shared" si="31"/>
        <v>43907157</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0.42341225213394618</v>
      </c>
      <c r="BX42" s="20">
        <f t="shared" si="33"/>
        <v>32242843</v>
      </c>
      <c r="BY42" s="20"/>
      <c r="BZ42" s="20"/>
      <c r="CA42" s="20"/>
      <c r="CB42" s="20"/>
      <c r="CC42" s="20"/>
      <c r="CD42" s="20"/>
      <c r="CE42" s="20">
        <f>+'[3]OCTUBRE 2018'!$H$1227</f>
        <v>32242843</v>
      </c>
      <c r="CF42" s="20"/>
      <c r="CG42" s="20"/>
      <c r="CH42" s="20"/>
      <c r="CI42" s="20"/>
      <c r="CJ42" s="20"/>
      <c r="CK42" s="20"/>
      <c r="CL42" s="20"/>
      <c r="CM42" s="20"/>
      <c r="CN42" s="20"/>
      <c r="CO42" s="20"/>
      <c r="CP42" s="20"/>
      <c r="CQ42" s="20"/>
      <c r="CR42" s="20"/>
      <c r="CS42" s="20"/>
      <c r="CT42" s="21">
        <f t="shared" si="6"/>
        <v>0.57658774786605382</v>
      </c>
      <c r="CU42" s="20">
        <f t="shared" si="40"/>
        <v>43907157</v>
      </c>
      <c r="CV42" s="20">
        <f t="shared" si="34"/>
        <v>0</v>
      </c>
      <c r="CW42" s="20">
        <f t="shared" si="34"/>
        <v>0</v>
      </c>
      <c r="CX42" s="20">
        <f t="shared" si="34"/>
        <v>0</v>
      </c>
      <c r="CY42" s="20">
        <f t="shared" si="34"/>
        <v>0</v>
      </c>
      <c r="CZ42" s="20">
        <f t="shared" si="34"/>
        <v>0</v>
      </c>
      <c r="DA42" s="20">
        <f t="shared" si="34"/>
        <v>0</v>
      </c>
      <c r="DB42" s="20">
        <f t="shared" si="34"/>
        <v>43907157</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c r="DR42" s="170"/>
      <c r="DS42" s="43">
        <f t="shared" si="36"/>
        <v>76150000</v>
      </c>
      <c r="DT42" s="180">
        <f t="shared" si="37"/>
        <v>32242843</v>
      </c>
      <c r="DU42" s="182">
        <f t="shared" si="38"/>
        <v>0.42341225213394618</v>
      </c>
    </row>
    <row r="43" spans="1:125" ht="48.75" hidden="1" customHeight="1" x14ac:dyDescent="0.25">
      <c r="A43" s="26"/>
      <c r="B43" s="18"/>
      <c r="C43" s="16" t="s">
        <v>142</v>
      </c>
      <c r="D43" s="27" t="s">
        <v>143</v>
      </c>
      <c r="E43" s="18">
        <v>410</v>
      </c>
      <c r="F43" s="19" t="s">
        <v>127</v>
      </c>
      <c r="G43" s="20">
        <f t="shared" si="29"/>
        <v>353850000</v>
      </c>
      <c r="H43" s="20"/>
      <c r="I43" s="20"/>
      <c r="J43" s="20"/>
      <c r="K43" s="20"/>
      <c r="L43" s="20"/>
      <c r="M43" s="20"/>
      <c r="N43" s="20">
        <v>323850000</v>
      </c>
      <c r="O43" s="20"/>
      <c r="P43" s="20"/>
      <c r="Q43" s="20"/>
      <c r="R43" s="20"/>
      <c r="S43" s="20"/>
      <c r="T43" s="20"/>
      <c r="U43" s="20"/>
      <c r="V43" s="20"/>
      <c r="W43" s="20"/>
      <c r="X43" s="20"/>
      <c r="Y43" s="20">
        <v>30000000</v>
      </c>
      <c r="Z43" s="20"/>
      <c r="AA43" s="20"/>
      <c r="AB43" s="20"/>
      <c r="AC43" s="21">
        <f>+AD43/G43</f>
        <v>0.83512857142857144</v>
      </c>
      <c r="AD43" s="20">
        <f t="shared" si="30"/>
        <v>295510245</v>
      </c>
      <c r="AE43" s="20"/>
      <c r="AF43" s="20"/>
      <c r="AG43" s="20"/>
      <c r="AH43" s="20"/>
      <c r="AI43" s="20"/>
      <c r="AJ43" s="20"/>
      <c r="AK43" s="20">
        <f>+'[3]OCTUBRE 2018'!$P$1245</f>
        <v>295510245</v>
      </c>
      <c r="AL43" s="20"/>
      <c r="AM43" s="20"/>
      <c r="AN43" s="20"/>
      <c r="AO43" s="20"/>
      <c r="AP43" s="20"/>
      <c r="AQ43" s="20"/>
      <c r="AR43" s="20"/>
      <c r="AS43" s="20"/>
      <c r="AT43" s="20"/>
      <c r="AU43" s="20"/>
      <c r="AV43" s="20"/>
      <c r="AW43" s="20"/>
      <c r="AX43" s="20"/>
      <c r="AY43" s="20"/>
      <c r="AZ43" s="21">
        <f>1-AC43</f>
        <v>0.16487142857142856</v>
      </c>
      <c r="BA43" s="20">
        <f t="shared" si="39"/>
        <v>58339755</v>
      </c>
      <c r="BB43" s="20">
        <f>H43-AE43</f>
        <v>0</v>
      </c>
      <c r="BC43" s="20">
        <f>I43-AF43</f>
        <v>0</v>
      </c>
      <c r="BD43" s="20">
        <f t="shared" si="31"/>
        <v>0</v>
      </c>
      <c r="BE43" s="20">
        <f t="shared" si="31"/>
        <v>0</v>
      </c>
      <c r="BF43" s="20">
        <f t="shared" si="31"/>
        <v>0</v>
      </c>
      <c r="BG43" s="20">
        <f t="shared" si="31"/>
        <v>0</v>
      </c>
      <c r="BH43" s="20">
        <f t="shared" si="31"/>
        <v>28339755</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30000000</v>
      </c>
      <c r="BT43" s="20">
        <f t="shared" si="32"/>
        <v>0</v>
      </c>
      <c r="BU43" s="20">
        <f t="shared" si="32"/>
        <v>0</v>
      </c>
      <c r="BV43" s="20">
        <f t="shared" si="32"/>
        <v>0</v>
      </c>
      <c r="BW43" s="21">
        <f>+BX43/G43</f>
        <v>0.35764646036456127</v>
      </c>
      <c r="BX43" s="20">
        <f>SUM(BY43:CS43)</f>
        <v>126553200</v>
      </c>
      <c r="BY43" s="20"/>
      <c r="BZ43" s="20"/>
      <c r="CA43" s="20"/>
      <c r="CB43" s="20"/>
      <c r="CC43" s="20"/>
      <c r="CD43" s="20"/>
      <c r="CE43" s="20">
        <f>+'[4]JULIO 2018'!$H$890</f>
        <v>126553200</v>
      </c>
      <c r="CF43" s="20"/>
      <c r="CG43" s="20"/>
      <c r="CH43" s="20"/>
      <c r="CI43" s="20"/>
      <c r="CJ43" s="20"/>
      <c r="CK43" s="20"/>
      <c r="CL43" s="20"/>
      <c r="CM43" s="20"/>
      <c r="CN43" s="20"/>
      <c r="CO43" s="20"/>
      <c r="CP43" s="20"/>
      <c r="CQ43" s="20"/>
      <c r="CR43" s="20"/>
      <c r="CS43" s="20"/>
      <c r="CT43" s="21">
        <f t="shared" si="6"/>
        <v>0.64235353963543873</v>
      </c>
      <c r="CU43" s="20">
        <f t="shared" si="40"/>
        <v>227296800</v>
      </c>
      <c r="CV43" s="20">
        <f>H43-BY43</f>
        <v>0</v>
      </c>
      <c r="CW43" s="20">
        <f>I43-BZ43</f>
        <v>0</v>
      </c>
      <c r="CX43" s="20">
        <f t="shared" si="34"/>
        <v>0</v>
      </c>
      <c r="CY43" s="20">
        <f t="shared" si="34"/>
        <v>0</v>
      </c>
      <c r="CZ43" s="20">
        <f t="shared" si="34"/>
        <v>0</v>
      </c>
      <c r="DA43" s="20">
        <f t="shared" si="34"/>
        <v>0</v>
      </c>
      <c r="DB43" s="20">
        <f t="shared" si="34"/>
        <v>197296800</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30000000</v>
      </c>
      <c r="DN43" s="20">
        <f t="shared" si="35"/>
        <v>0</v>
      </c>
      <c r="DO43" s="20">
        <f t="shared" si="35"/>
        <v>0</v>
      </c>
      <c r="DP43" s="20">
        <f t="shared" si="35"/>
        <v>0</v>
      </c>
      <c r="DR43" s="170"/>
      <c r="DS43" s="43">
        <f t="shared" si="36"/>
        <v>353850000</v>
      </c>
      <c r="DT43" s="180">
        <f t="shared" si="37"/>
        <v>126553200</v>
      </c>
      <c r="DU43" s="182">
        <f t="shared" si="38"/>
        <v>0.35764646036456127</v>
      </c>
    </row>
    <row r="44" spans="1:125" ht="30.75" hidden="1" customHeight="1" x14ac:dyDescent="0.25">
      <c r="A44" s="26"/>
      <c r="B44" s="233" t="s">
        <v>144</v>
      </c>
      <c r="C44" s="28" t="s">
        <v>145</v>
      </c>
      <c r="D44" s="27" t="s">
        <v>146</v>
      </c>
      <c r="E44" s="18">
        <v>410</v>
      </c>
      <c r="F44" s="19" t="s">
        <v>127</v>
      </c>
      <c r="G44" s="20">
        <f t="shared" si="29"/>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42">+AD44/G44</f>
        <v>0.76861825774438974</v>
      </c>
      <c r="AD44" s="20">
        <f t="shared" si="30"/>
        <v>21480752</v>
      </c>
      <c r="AE44" s="20"/>
      <c r="AF44" s="20"/>
      <c r="AG44" s="20"/>
      <c r="AH44" s="20"/>
      <c r="AI44" s="20"/>
      <c r="AJ44" s="20"/>
      <c r="AK44" s="20">
        <f>+'[4]JULIO 2018'!$P$907</f>
        <v>13778576</v>
      </c>
      <c r="AL44" s="20"/>
      <c r="AM44" s="20"/>
      <c r="AN44" s="20"/>
      <c r="AO44" s="20">
        <f>+'[1]ABRIL 2018'!$T$661</f>
        <v>7702176</v>
      </c>
      <c r="AP44" s="20"/>
      <c r="AQ44" s="20"/>
      <c r="AR44" s="20"/>
      <c r="AS44" s="20"/>
      <c r="AT44" s="20"/>
      <c r="AU44" s="20"/>
      <c r="AV44" s="20"/>
      <c r="AW44" s="20"/>
      <c r="AX44" s="20"/>
      <c r="AY44" s="20"/>
      <c r="AZ44" s="21">
        <f t="shared" si="10"/>
        <v>0.23138174225561026</v>
      </c>
      <c r="BA44" s="20">
        <f t="shared" si="39"/>
        <v>6466479</v>
      </c>
      <c r="BB44" s="20">
        <f t="shared" si="31"/>
        <v>0</v>
      </c>
      <c r="BC44" s="20">
        <f t="shared" si="31"/>
        <v>0</v>
      </c>
      <c r="BD44" s="20">
        <f t="shared" si="31"/>
        <v>0</v>
      </c>
      <c r="BE44" s="20">
        <f t="shared" si="31"/>
        <v>0</v>
      </c>
      <c r="BF44" s="20">
        <f t="shared" si="31"/>
        <v>0</v>
      </c>
      <c r="BG44" s="20">
        <f t="shared" si="31"/>
        <v>0</v>
      </c>
      <c r="BH44" s="20">
        <f t="shared" si="31"/>
        <v>1168655</v>
      </c>
      <c r="BI44" s="20">
        <f t="shared" si="31"/>
        <v>5000000</v>
      </c>
      <c r="BJ44" s="20">
        <f t="shared" si="31"/>
        <v>0</v>
      </c>
      <c r="BK44" s="20">
        <f t="shared" si="31"/>
        <v>0</v>
      </c>
      <c r="BL44" s="20">
        <f t="shared" si="31"/>
        <v>297824</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0.76861825774438974</v>
      </c>
      <c r="BX44" s="20">
        <f t="shared" si="33"/>
        <v>21480752</v>
      </c>
      <c r="BY44" s="20"/>
      <c r="BZ44" s="20"/>
      <c r="CA44" s="20"/>
      <c r="CB44" s="20"/>
      <c r="CC44" s="20"/>
      <c r="CD44" s="20"/>
      <c r="CE44" s="20">
        <f>+'[4]JULIO 2018'!$H$917+'[4]JULIO 2018'!$H$918+'[4]JULIO 2018'!$H$920+'[4]JULIO 2018'!$H$922+'[4]JULIO 2018'!$H$923+'[4]JULIO 2018'!$H$925</f>
        <v>13778576</v>
      </c>
      <c r="CF44" s="20"/>
      <c r="CG44" s="20"/>
      <c r="CH44" s="20"/>
      <c r="CI44" s="20">
        <f>+'[4]JULIO 2018'!$H$908+'[4]JULIO 2018'!$H$910+'[4]JULIO 2018'!$H$912+'[4]JULIO 2018'!$H$914</f>
        <v>7702176</v>
      </c>
      <c r="CJ44" s="20"/>
      <c r="CK44" s="20"/>
      <c r="CL44" s="20"/>
      <c r="CM44" s="20"/>
      <c r="CN44" s="20"/>
      <c r="CO44" s="20"/>
      <c r="CP44" s="20"/>
      <c r="CQ44" s="20"/>
      <c r="CR44" s="20"/>
      <c r="CS44" s="20"/>
      <c r="CT44" s="21">
        <f t="shared" si="6"/>
        <v>0.23138174225561026</v>
      </c>
      <c r="CU44" s="20">
        <f t="shared" si="40"/>
        <v>6466479</v>
      </c>
      <c r="CV44" s="20">
        <f t="shared" si="34"/>
        <v>0</v>
      </c>
      <c r="CW44" s="20">
        <f t="shared" si="34"/>
        <v>0</v>
      </c>
      <c r="CX44" s="20">
        <f t="shared" si="34"/>
        <v>0</v>
      </c>
      <c r="CY44" s="20">
        <f t="shared" si="34"/>
        <v>0</v>
      </c>
      <c r="CZ44" s="20">
        <f t="shared" si="34"/>
        <v>0</v>
      </c>
      <c r="DA44" s="20">
        <f t="shared" si="34"/>
        <v>0</v>
      </c>
      <c r="DB44" s="20">
        <f t="shared" si="34"/>
        <v>1168655</v>
      </c>
      <c r="DC44" s="20">
        <f t="shared" si="34"/>
        <v>5000000</v>
      </c>
      <c r="DD44" s="20">
        <f t="shared" si="34"/>
        <v>0</v>
      </c>
      <c r="DE44" s="20">
        <f t="shared" si="34"/>
        <v>0</v>
      </c>
      <c r="DF44" s="20">
        <f t="shared" si="34"/>
        <v>297824</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c r="DR44" s="170"/>
      <c r="DS44" s="43">
        <f t="shared" si="36"/>
        <v>27947231</v>
      </c>
      <c r="DT44" s="180">
        <f t="shared" si="37"/>
        <v>21480752</v>
      </c>
      <c r="DU44" s="182">
        <f t="shared" si="38"/>
        <v>0.76861825774438974</v>
      </c>
    </row>
    <row r="45" spans="1:125" ht="33" hidden="1" customHeight="1" x14ac:dyDescent="0.25">
      <c r="A45" s="26"/>
      <c r="B45" s="233"/>
      <c r="C45" s="16" t="s">
        <v>147</v>
      </c>
      <c r="D45" s="27" t="s">
        <v>148</v>
      </c>
      <c r="E45" s="18">
        <v>410</v>
      </c>
      <c r="F45" s="19" t="s">
        <v>149</v>
      </c>
      <c r="G45" s="20">
        <f t="shared" si="29"/>
        <v>9462769</v>
      </c>
      <c r="H45" s="20"/>
      <c r="I45" s="20"/>
      <c r="J45" s="20"/>
      <c r="K45" s="20"/>
      <c r="L45" s="20"/>
      <c r="M45" s="20"/>
      <c r="N45" s="20">
        <f>18000000-14947231</f>
        <v>3052769</v>
      </c>
      <c r="O45" s="20"/>
      <c r="P45" s="20"/>
      <c r="Q45" s="20"/>
      <c r="R45" s="20"/>
      <c r="S45" s="20"/>
      <c r="T45" s="20"/>
      <c r="U45" s="20"/>
      <c r="V45" s="20"/>
      <c r="W45" s="20"/>
      <c r="X45" s="20"/>
      <c r="Y45" s="20">
        <v>6410000</v>
      </c>
      <c r="Z45" s="20"/>
      <c r="AA45" s="20"/>
      <c r="AB45" s="20"/>
      <c r="AC45" s="21">
        <f t="shared" si="42"/>
        <v>0.48006571860731251</v>
      </c>
      <c r="AD45" s="20">
        <f t="shared" si="30"/>
        <v>4542751</v>
      </c>
      <c r="AE45" s="20"/>
      <c r="AF45" s="20"/>
      <c r="AG45" s="20"/>
      <c r="AH45" s="20"/>
      <c r="AI45" s="20"/>
      <c r="AJ45" s="20"/>
      <c r="AK45" s="20">
        <f>+'[9]MARZO 2018'!$P$598</f>
        <v>3052769</v>
      </c>
      <c r="AL45" s="20"/>
      <c r="AM45" s="20"/>
      <c r="AN45" s="20"/>
      <c r="AO45" s="20"/>
      <c r="AP45" s="20"/>
      <c r="AQ45" s="20"/>
      <c r="AR45" s="20"/>
      <c r="AS45" s="20"/>
      <c r="AT45" s="20"/>
      <c r="AU45" s="20"/>
      <c r="AV45" s="20">
        <f>+'[3]OCTUBRE 2018'!$AA$1288</f>
        <v>1489982</v>
      </c>
      <c r="AW45" s="20"/>
      <c r="AX45" s="20"/>
      <c r="AY45" s="20"/>
      <c r="AZ45" s="21">
        <f t="shared" si="10"/>
        <v>0.51993428139268749</v>
      </c>
      <c r="BA45" s="20">
        <f t="shared" si="39"/>
        <v>4920018</v>
      </c>
      <c r="BB45" s="20">
        <f t="shared" si="31"/>
        <v>0</v>
      </c>
      <c r="BC45" s="20">
        <f t="shared" si="31"/>
        <v>0</v>
      </c>
      <c r="BD45" s="20">
        <f t="shared" si="31"/>
        <v>0</v>
      </c>
      <c r="BE45" s="20">
        <f t="shared" si="31"/>
        <v>0</v>
      </c>
      <c r="BF45" s="20">
        <f t="shared" si="31"/>
        <v>0</v>
      </c>
      <c r="BG45" s="20">
        <f t="shared" si="31"/>
        <v>0</v>
      </c>
      <c r="BH45" s="20">
        <f t="shared" si="31"/>
        <v>0</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4920018</v>
      </c>
      <c r="BT45" s="20">
        <f t="shared" si="32"/>
        <v>0</v>
      </c>
      <c r="BU45" s="20">
        <f t="shared" si="32"/>
        <v>0</v>
      </c>
      <c r="BV45" s="20">
        <f t="shared" si="32"/>
        <v>0</v>
      </c>
      <c r="BW45" s="21">
        <f t="shared" si="22"/>
        <v>0.48006571860731251</v>
      </c>
      <c r="BX45" s="20">
        <f t="shared" si="33"/>
        <v>4542751</v>
      </c>
      <c r="BY45" s="20"/>
      <c r="BZ45" s="20"/>
      <c r="CA45" s="20"/>
      <c r="CB45" s="20"/>
      <c r="CC45" s="20"/>
      <c r="CD45" s="20"/>
      <c r="CE45" s="20">
        <f>+'[9]MARZO 2018'!$P$598</f>
        <v>3052769</v>
      </c>
      <c r="CF45" s="20"/>
      <c r="CG45" s="20"/>
      <c r="CH45" s="20"/>
      <c r="CI45" s="20"/>
      <c r="CJ45" s="20"/>
      <c r="CK45" s="20"/>
      <c r="CL45" s="20"/>
      <c r="CM45" s="20"/>
      <c r="CN45" s="20"/>
      <c r="CO45" s="20"/>
      <c r="CP45" s="20">
        <f>+'[3]OCTUBRE 2018'!$AA$1288</f>
        <v>1489982</v>
      </c>
      <c r="CQ45" s="20"/>
      <c r="CR45" s="20"/>
      <c r="CS45" s="20"/>
      <c r="CT45" s="21">
        <f t="shared" si="6"/>
        <v>0.51993428139268749</v>
      </c>
      <c r="CU45" s="20">
        <f t="shared" si="40"/>
        <v>4920018</v>
      </c>
      <c r="CV45" s="20">
        <f t="shared" si="34"/>
        <v>0</v>
      </c>
      <c r="CW45" s="20">
        <f t="shared" si="34"/>
        <v>0</v>
      </c>
      <c r="CX45" s="20">
        <f t="shared" si="34"/>
        <v>0</v>
      </c>
      <c r="CY45" s="20">
        <f t="shared" si="34"/>
        <v>0</v>
      </c>
      <c r="CZ45" s="20">
        <f t="shared" si="34"/>
        <v>0</v>
      </c>
      <c r="DA45" s="20">
        <f t="shared" si="34"/>
        <v>0</v>
      </c>
      <c r="DB45" s="20">
        <f t="shared" si="34"/>
        <v>0</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4920018</v>
      </c>
      <c r="DN45" s="20">
        <f t="shared" si="35"/>
        <v>0</v>
      </c>
      <c r="DO45" s="20">
        <f t="shared" si="35"/>
        <v>0</v>
      </c>
      <c r="DP45" s="20">
        <f t="shared" si="35"/>
        <v>0</v>
      </c>
      <c r="DR45" s="170"/>
      <c r="DS45" s="43">
        <f t="shared" si="36"/>
        <v>9462769</v>
      </c>
      <c r="DT45" s="180">
        <f t="shared" si="37"/>
        <v>4542751</v>
      </c>
      <c r="DU45" s="182">
        <f t="shared" si="38"/>
        <v>0.48006571860731251</v>
      </c>
    </row>
    <row r="46" spans="1:125" ht="64.5" hidden="1" customHeight="1" x14ac:dyDescent="0.25">
      <c r="A46" s="26"/>
      <c r="B46" s="233"/>
      <c r="C46" s="16" t="s">
        <v>150</v>
      </c>
      <c r="D46" s="27" t="s">
        <v>151</v>
      </c>
      <c r="E46" s="18">
        <v>410</v>
      </c>
      <c r="F46" s="19" t="s">
        <v>152</v>
      </c>
      <c r="G46" s="20">
        <f t="shared" si="29"/>
        <v>144494267</v>
      </c>
      <c r="H46" s="20"/>
      <c r="I46" s="20">
        <v>50000000</v>
      </c>
      <c r="J46" s="20"/>
      <c r="K46" s="20"/>
      <c r="L46" s="20"/>
      <c r="M46" s="20"/>
      <c r="N46" s="20"/>
      <c r="O46" s="20"/>
      <c r="P46" s="20"/>
      <c r="Q46" s="20"/>
      <c r="R46" s="20"/>
      <c r="S46" s="20"/>
      <c r="T46" s="20"/>
      <c r="U46" s="20"/>
      <c r="V46" s="20"/>
      <c r="W46" s="20"/>
      <c r="X46" s="20"/>
      <c r="Y46" s="20">
        <v>21494267</v>
      </c>
      <c r="Z46" s="20"/>
      <c r="AA46" s="20"/>
      <c r="AB46" s="20">
        <f>67000000+10000000+5000000-9000000</f>
        <v>73000000</v>
      </c>
      <c r="AC46" s="21">
        <f t="shared" si="42"/>
        <v>0.58478268899069885</v>
      </c>
      <c r="AD46" s="20">
        <f t="shared" si="30"/>
        <v>84497746</v>
      </c>
      <c r="AE46" s="20"/>
      <c r="AF46" s="20">
        <f>+'[3]OCTUBRE 2018'!$K$1298</f>
        <v>49820000</v>
      </c>
      <c r="AG46" s="20"/>
      <c r="AH46" s="20"/>
      <c r="AI46" s="20"/>
      <c r="AJ46" s="20"/>
      <c r="AK46" s="20"/>
      <c r="AL46" s="20"/>
      <c r="AM46" s="20"/>
      <c r="AN46" s="20"/>
      <c r="AO46" s="20"/>
      <c r="AP46" s="20"/>
      <c r="AQ46" s="20"/>
      <c r="AR46" s="20"/>
      <c r="AS46" s="20"/>
      <c r="AT46" s="20"/>
      <c r="AU46" s="20"/>
      <c r="AV46" s="20">
        <f>+'[3]OCTUBRE 2018'!$AA$1298</f>
        <v>800000</v>
      </c>
      <c r="AW46" s="20"/>
      <c r="AX46" s="20"/>
      <c r="AY46" s="20">
        <f>+'[3]OCTUBRE 2018'!$AF$1298</f>
        <v>33877746</v>
      </c>
      <c r="AZ46" s="21">
        <f t="shared" si="10"/>
        <v>0.41521731100930115</v>
      </c>
      <c r="BA46" s="20">
        <f t="shared" si="39"/>
        <v>59996521</v>
      </c>
      <c r="BB46" s="20">
        <f t="shared" si="31"/>
        <v>0</v>
      </c>
      <c r="BC46" s="20">
        <f t="shared" si="31"/>
        <v>180000</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20694267</v>
      </c>
      <c r="BT46" s="20">
        <f t="shared" si="32"/>
        <v>0</v>
      </c>
      <c r="BU46" s="20">
        <f t="shared" si="32"/>
        <v>0</v>
      </c>
      <c r="BV46" s="20">
        <f t="shared" si="32"/>
        <v>39122254</v>
      </c>
      <c r="BW46" s="21">
        <f t="shared" si="22"/>
        <v>0.56402061958624283</v>
      </c>
      <c r="BX46" s="20">
        <f t="shared" si="33"/>
        <v>81497746</v>
      </c>
      <c r="BY46" s="20"/>
      <c r="BZ46" s="20">
        <f>+'[3]OCTUBRE 2018'!$H$1296-CP46-CS46</f>
        <v>49820000</v>
      </c>
      <c r="CA46" s="20"/>
      <c r="CB46" s="20"/>
      <c r="CC46" s="20"/>
      <c r="CD46" s="20"/>
      <c r="CE46" s="20"/>
      <c r="CF46" s="20"/>
      <c r="CG46" s="20"/>
      <c r="CH46" s="20"/>
      <c r="CI46" s="20"/>
      <c r="CJ46" s="20"/>
      <c r="CK46" s="20"/>
      <c r="CL46" s="20"/>
      <c r="CM46" s="20"/>
      <c r="CN46" s="20"/>
      <c r="CO46" s="20"/>
      <c r="CP46" s="20">
        <f>+'[3]OCTUBRE 2018'!$AA$1363</f>
        <v>800000</v>
      </c>
      <c r="CQ46" s="20"/>
      <c r="CR46" s="20"/>
      <c r="CS46" s="20">
        <f>+'[3]OCTUBRE 2018'!$H$1299+'[3]OCTUBRE 2018'!$H$1320+'[3]OCTUBRE 2018'!$H$1322+'[3]OCTUBRE 2018'!$H$1323+'[3]OCTUBRE 2018'!$H$1328+'[3]OCTUBRE 2018'!$H$1330+'[3]OCTUBRE 2018'!$H$1335+'[3]OCTUBRE 2018'!$H$1336+'[3]OCTUBRE 2018'!$H$1337+'[3]OCTUBRE 2018'!$H$1342+'[3]OCTUBRE 2018'!$H$1343+'[3]OCTUBRE 2018'!$H$1344+'[3]OCTUBRE 2018'!$H$1349+'[3]OCTUBRE 2018'!$H$1350+'[3]OCTUBRE 2018'!$H$1352+'[3]OCTUBRE 2018'!$H$1353+'[3]OCTUBRE 2018'!$H$1354+'[3]OCTUBRE 2018'!$H$1356+'[3]OCTUBRE 2018'!$H$1357+'[3]OCTUBRE 2018'!$H$1358+'[3]OCTUBRE 2018'!$H$1359+'[3]OCTUBRE 2018'!$H$1361+'[3]OCTUBRE 2018'!$H$1362</f>
        <v>30877746</v>
      </c>
      <c r="CT46" s="21">
        <f t="shared" si="6"/>
        <v>0.43597938041375717</v>
      </c>
      <c r="CU46" s="20">
        <f t="shared" si="40"/>
        <v>62996521</v>
      </c>
      <c r="CV46" s="20">
        <f t="shared" si="34"/>
        <v>0</v>
      </c>
      <c r="CW46" s="20">
        <f t="shared" si="34"/>
        <v>180000</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20694267</v>
      </c>
      <c r="DN46" s="20">
        <f t="shared" si="35"/>
        <v>0</v>
      </c>
      <c r="DO46" s="20">
        <f t="shared" si="35"/>
        <v>0</v>
      </c>
      <c r="DP46" s="20">
        <f t="shared" si="35"/>
        <v>42122254</v>
      </c>
      <c r="DR46" s="170"/>
      <c r="DS46" s="43">
        <f t="shared" si="36"/>
        <v>144494267</v>
      </c>
      <c r="DT46" s="180">
        <f t="shared" si="37"/>
        <v>81497746</v>
      </c>
      <c r="DU46" s="182">
        <f t="shared" si="38"/>
        <v>0.56402061958624283</v>
      </c>
    </row>
    <row r="47" spans="1:125" ht="35.25" hidden="1" customHeight="1" x14ac:dyDescent="0.25">
      <c r="A47" s="26"/>
      <c r="B47" s="233"/>
      <c r="C47" s="16" t="s">
        <v>153</v>
      </c>
      <c r="D47" s="27" t="s">
        <v>154</v>
      </c>
      <c r="E47" s="18">
        <v>410</v>
      </c>
      <c r="F47" s="19" t="s">
        <v>155</v>
      </c>
      <c r="G47" s="20">
        <f t="shared" si="29"/>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42"/>
        <v>0.64300841269841269</v>
      </c>
      <c r="AD47" s="20">
        <f t="shared" si="30"/>
        <v>4050953</v>
      </c>
      <c r="AE47" s="20"/>
      <c r="AF47" s="20"/>
      <c r="AG47" s="20"/>
      <c r="AH47" s="20"/>
      <c r="AI47" s="20"/>
      <c r="AJ47" s="20"/>
      <c r="AK47" s="20"/>
      <c r="AL47" s="20"/>
      <c r="AM47" s="20"/>
      <c r="AN47" s="20"/>
      <c r="AO47" s="20"/>
      <c r="AP47" s="20"/>
      <c r="AQ47" s="20"/>
      <c r="AR47" s="20"/>
      <c r="AS47" s="20"/>
      <c r="AT47" s="20"/>
      <c r="AU47" s="20"/>
      <c r="AV47" s="20"/>
      <c r="AW47" s="20"/>
      <c r="AX47" s="20"/>
      <c r="AY47" s="20">
        <f>+'[7]MAYO 2018'!$AF$792</f>
        <v>4050953</v>
      </c>
      <c r="AZ47" s="21">
        <f t="shared" si="10"/>
        <v>0.35699158730158731</v>
      </c>
      <c r="BA47" s="20">
        <f t="shared" si="39"/>
        <v>2249047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2249047</v>
      </c>
      <c r="BW47" s="21">
        <f t="shared" si="22"/>
        <v>0.64300841269841269</v>
      </c>
      <c r="BX47" s="20">
        <f t="shared" si="33"/>
        <v>4050953</v>
      </c>
      <c r="BY47" s="20"/>
      <c r="BZ47" s="20"/>
      <c r="CA47" s="20"/>
      <c r="CB47" s="20"/>
      <c r="CC47" s="20"/>
      <c r="CD47" s="20"/>
      <c r="CE47" s="20"/>
      <c r="CF47" s="20"/>
      <c r="CG47" s="20"/>
      <c r="CH47" s="20"/>
      <c r="CI47" s="20"/>
      <c r="CJ47" s="20"/>
      <c r="CK47" s="20"/>
      <c r="CL47" s="20"/>
      <c r="CM47" s="20"/>
      <c r="CN47" s="20"/>
      <c r="CO47" s="20"/>
      <c r="CP47" s="20"/>
      <c r="CQ47" s="20"/>
      <c r="CR47" s="20"/>
      <c r="CS47" s="20">
        <f>+'[7]MAYO 2018'!$H$790</f>
        <v>4050953</v>
      </c>
      <c r="CT47" s="21">
        <f t="shared" si="6"/>
        <v>0.35699158730158731</v>
      </c>
      <c r="CU47" s="20">
        <f t="shared" si="40"/>
        <v>2249047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2249047</v>
      </c>
      <c r="DR47" s="170"/>
      <c r="DS47" s="43">
        <f t="shared" si="36"/>
        <v>6300000</v>
      </c>
      <c r="DT47" s="180">
        <f t="shared" si="37"/>
        <v>4050953</v>
      </c>
      <c r="DU47" s="182">
        <f t="shared" si="38"/>
        <v>0.64300841269841269</v>
      </c>
    </row>
    <row r="48" spans="1:125" ht="55.5" hidden="1" customHeight="1" x14ac:dyDescent="0.25">
      <c r="A48" s="26"/>
      <c r="B48" s="233"/>
      <c r="C48" s="16" t="s">
        <v>156</v>
      </c>
      <c r="D48" s="27" t="s">
        <v>157</v>
      </c>
      <c r="E48" s="18">
        <v>410</v>
      </c>
      <c r="F48" s="19" t="s">
        <v>127</v>
      </c>
      <c r="G48" s="20">
        <f t="shared" si="29"/>
        <v>442389088</v>
      </c>
      <c r="H48" s="20"/>
      <c r="I48" s="20">
        <v>150000000</v>
      </c>
      <c r="J48" s="20"/>
      <c r="K48" s="20"/>
      <c r="L48" s="20"/>
      <c r="M48" s="20"/>
      <c r="N48" s="20"/>
      <c r="O48" s="20"/>
      <c r="P48" s="20"/>
      <c r="Q48" s="20"/>
      <c r="R48" s="20"/>
      <c r="S48" s="20"/>
      <c r="T48" s="20"/>
      <c r="U48" s="20"/>
      <c r="V48" s="20"/>
      <c r="W48" s="20"/>
      <c r="X48" s="20"/>
      <c r="Y48" s="20">
        <v>30000000</v>
      </c>
      <c r="Z48" s="20"/>
      <c r="AA48" s="20">
        <f>53780728+23940611+117871546+49921371+16874832</f>
        <v>262389088</v>
      </c>
      <c r="AB48" s="20"/>
      <c r="AC48" s="21">
        <f>+AD48/G48</f>
        <v>0.85801265966126183</v>
      </c>
      <c r="AD48" s="20">
        <f t="shared" si="30"/>
        <v>379575438</v>
      </c>
      <c r="AE48" s="20"/>
      <c r="AF48" s="20">
        <f>+'[8]ENERO 2018'!$K$527</f>
        <v>150000000</v>
      </c>
      <c r="AG48" s="20"/>
      <c r="AH48" s="20"/>
      <c r="AI48" s="20"/>
      <c r="AJ48" s="20"/>
      <c r="AK48" s="20"/>
      <c r="AL48" s="20"/>
      <c r="AM48" s="20"/>
      <c r="AN48" s="20"/>
      <c r="AO48" s="20"/>
      <c r="AP48" s="20"/>
      <c r="AQ48" s="20"/>
      <c r="AR48" s="20"/>
      <c r="AS48" s="20"/>
      <c r="AT48" s="20"/>
      <c r="AU48" s="20"/>
      <c r="AV48" s="20"/>
      <c r="AW48" s="20"/>
      <c r="AX48" s="20">
        <f>+'[4]JULIO 2018'!$AC$996</f>
        <v>229575438</v>
      </c>
      <c r="AY48" s="20"/>
      <c r="AZ48" s="21">
        <f>1-AC48</f>
        <v>0.14198734033873817</v>
      </c>
      <c r="BA48" s="20">
        <f t="shared" si="39"/>
        <v>62813650</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30000000</v>
      </c>
      <c r="BT48" s="20">
        <f t="shared" si="32"/>
        <v>0</v>
      </c>
      <c r="BU48" s="20">
        <f t="shared" si="32"/>
        <v>32813650</v>
      </c>
      <c r="BV48" s="20">
        <f t="shared" si="32"/>
        <v>0</v>
      </c>
      <c r="BW48" s="21">
        <f>+BX48/G48</f>
        <v>0.6200616164384235</v>
      </c>
      <c r="BX48" s="20">
        <f>SUM(BY48:CS48)</f>
        <v>274308493</v>
      </c>
      <c r="BY48" s="20"/>
      <c r="BZ48" s="20">
        <f>+'[3]OCTUBRE 2018'!$H$1380+'[3]OCTUBRE 2018'!$H$1382+'[3]OCTUBRE 2018'!$H$1389+'[3]OCTUBRE 2018'!$H$1396+'[3]OCTUBRE 2018'!$H$1400+'[3]OCTUBRE 2018'!$H$1412</f>
        <v>149457638</v>
      </c>
      <c r="CA48" s="20"/>
      <c r="CB48" s="20"/>
      <c r="CC48" s="20"/>
      <c r="CD48" s="20"/>
      <c r="CE48" s="20"/>
      <c r="CF48" s="20"/>
      <c r="CG48" s="20"/>
      <c r="CH48" s="20"/>
      <c r="CI48" s="20"/>
      <c r="CJ48" s="20"/>
      <c r="CK48" s="20"/>
      <c r="CL48" s="20"/>
      <c r="CM48" s="20"/>
      <c r="CN48" s="20"/>
      <c r="CO48" s="20"/>
      <c r="CP48" s="20"/>
      <c r="CQ48" s="20"/>
      <c r="CR48" s="20">
        <f>+'[3]OCTUBRE 2018'!$H$1377-BZ48</f>
        <v>124850855</v>
      </c>
      <c r="CS48" s="20"/>
      <c r="CT48" s="21">
        <f>1-BW48</f>
        <v>0.3799383835615765</v>
      </c>
      <c r="CU48" s="20">
        <f t="shared" si="40"/>
        <v>168080595</v>
      </c>
      <c r="CV48" s="20">
        <f>H48-BY48</f>
        <v>0</v>
      </c>
      <c r="CW48" s="20">
        <f>I48-BZ48</f>
        <v>542362</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30000000</v>
      </c>
      <c r="DN48" s="20">
        <f t="shared" si="35"/>
        <v>0</v>
      </c>
      <c r="DO48" s="20">
        <f t="shared" si="35"/>
        <v>137538233</v>
      </c>
      <c r="DP48" s="20">
        <f t="shared" si="35"/>
        <v>0</v>
      </c>
      <c r="DR48" s="170"/>
      <c r="DS48" s="43">
        <f t="shared" si="36"/>
        <v>442389088</v>
      </c>
      <c r="DT48" s="180">
        <f t="shared" si="37"/>
        <v>274308493</v>
      </c>
      <c r="DU48" s="182">
        <f t="shared" si="38"/>
        <v>0.6200616164384235</v>
      </c>
    </row>
    <row r="49" spans="1:125" ht="60" hidden="1" customHeight="1" x14ac:dyDescent="0.25">
      <c r="A49" s="26"/>
      <c r="B49" s="233"/>
      <c r="C49" s="16" t="s">
        <v>158</v>
      </c>
      <c r="D49" s="27" t="s">
        <v>159</v>
      </c>
      <c r="E49" s="18">
        <v>410</v>
      </c>
      <c r="F49" s="19" t="s">
        <v>160</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2"/>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0"/>
        <v>1</v>
      </c>
      <c r="BA49" s="20">
        <f t="shared" si="39"/>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40"/>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c r="DR49" s="170"/>
      <c r="DS49" s="43">
        <f t="shared" si="36"/>
        <v>3000000</v>
      </c>
      <c r="DT49" s="180">
        <f t="shared" si="37"/>
        <v>0</v>
      </c>
      <c r="DU49" s="182">
        <f t="shared" si="38"/>
        <v>0</v>
      </c>
    </row>
    <row r="50" spans="1:125" ht="73.5" hidden="1" customHeight="1" x14ac:dyDescent="0.25">
      <c r="A50" s="26"/>
      <c r="B50" s="233"/>
      <c r="C50" s="16" t="s">
        <v>161</v>
      </c>
      <c r="D50" s="27" t="s">
        <v>162</v>
      </c>
      <c r="E50" s="18">
        <v>410</v>
      </c>
      <c r="F50" s="19" t="s">
        <v>163</v>
      </c>
      <c r="G50" s="20">
        <f t="shared" si="29"/>
        <v>207517126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f>
        <v>105356667</v>
      </c>
      <c r="AC50" s="21">
        <f>+AD50/G50</f>
        <v>0.54217546362896329</v>
      </c>
      <c r="AD50" s="20">
        <f t="shared" si="30"/>
        <v>112510694</v>
      </c>
      <c r="AE50" s="20"/>
      <c r="AF50" s="20">
        <f>+'[3]OCTUBRE 2018'!$K$1510</f>
        <v>38802238</v>
      </c>
      <c r="AG50" s="20">
        <f>+'[2]AGOSTO 2018'!$M$1275</f>
        <v>2160459</v>
      </c>
      <c r="AH50" s="20"/>
      <c r="AI50" s="20"/>
      <c r="AJ50" s="20"/>
      <c r="AK50" s="20">
        <f>+'[2]AGOSTO 2018'!$P$1275</f>
        <v>19411764</v>
      </c>
      <c r="AL50" s="20"/>
      <c r="AM50" s="20"/>
      <c r="AN50" s="20"/>
      <c r="AO50" s="20"/>
      <c r="AP50" s="20"/>
      <c r="AQ50" s="20"/>
      <c r="AR50" s="20"/>
      <c r="AS50" s="20"/>
      <c r="AT50" s="20"/>
      <c r="AU50" s="20"/>
      <c r="AV50" s="20"/>
      <c r="AW50" s="20"/>
      <c r="AX50" s="20"/>
      <c r="AY50" s="20">
        <f>+'[3]OCTUBRE 2018'!$AF$1510</f>
        <v>52136233</v>
      </c>
      <c r="AZ50" s="21">
        <f>1-AC50</f>
        <v>0.45782453637103671</v>
      </c>
      <c r="BA50" s="20">
        <f t="shared" si="39"/>
        <v>95006432</v>
      </c>
      <c r="BB50" s="20">
        <f>H50-AE50</f>
        <v>0</v>
      </c>
      <c r="BC50" s="20">
        <f>I50-AF50</f>
        <v>41197762</v>
      </c>
      <c r="BD50" s="20">
        <f t="shared" si="31"/>
        <v>0</v>
      </c>
      <c r="BE50" s="20">
        <f t="shared" si="31"/>
        <v>0</v>
      </c>
      <c r="BF50" s="20">
        <f t="shared" si="31"/>
        <v>0</v>
      </c>
      <c r="BG50" s="20">
        <f t="shared" si="31"/>
        <v>0</v>
      </c>
      <c r="BH50" s="20">
        <f t="shared" si="31"/>
        <v>588236</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53220434</v>
      </c>
      <c r="BW50" s="21">
        <f>+BX50/G50</f>
        <v>0.46393836911561698</v>
      </c>
      <c r="BX50" s="20">
        <f>SUM(BY50:CS50)</f>
        <v>96275157</v>
      </c>
      <c r="BY50" s="20"/>
      <c r="BZ50" s="20">
        <f>+'[3]OCTUBRE 2018'!$H$1517+'[3]OCTUBRE 2018'!$H$1520+'[3]OCTUBRE 2018'!$H$1524+'[3]OCTUBRE 2018'!$H$1527+'[3]OCTUBRE 2018'!$H$1548+'[3]OCTUBRE 2018'!$H$1553+'[3]OCTUBRE 2018'!$H$1557+'[3]OCTUBRE 2018'!$H$1562+'[3]OCTUBRE 2018'!$H$1565+'[3]OCTUBRE 2018'!$H$1571+'[3]OCTUBRE 2018'!$H$1572</f>
        <v>29833027</v>
      </c>
      <c r="CA50" s="20">
        <f>+'[3]OCTUBRE 2018'!$H$1556+'[3]OCTUBRE 2018'!$H$1560</f>
        <v>1386326</v>
      </c>
      <c r="CB50" s="20"/>
      <c r="CC50" s="20"/>
      <c r="CD50" s="20"/>
      <c r="CE50" s="20">
        <f>+'[3]OCTUBRE 2018'!$H$1529+'[3]OCTUBRE 2018'!$H$1532+'[3]OCTUBRE 2018'!$H$1534+'[3]OCTUBRE 2018'!$H$1535+'[3]OCTUBRE 2018'!$H$1537+'[3]OCTUBRE 2018'!$H$1538+'[3]OCTUBRE 2018'!$H$1543+'[3]OCTUBRE 2018'!$H$1545+'[3]OCTUBRE 2018'!$H$1547</f>
        <v>19369571</v>
      </c>
      <c r="CF50" s="20"/>
      <c r="CG50" s="20"/>
      <c r="CH50" s="20"/>
      <c r="CI50" s="20"/>
      <c r="CJ50" s="20"/>
      <c r="CK50" s="20"/>
      <c r="CL50" s="20"/>
      <c r="CM50" s="20"/>
      <c r="CN50" s="20"/>
      <c r="CO50" s="20"/>
      <c r="CP50" s="20"/>
      <c r="CQ50" s="20"/>
      <c r="CR50" s="20"/>
      <c r="CS50" s="20">
        <f>+'[3]OCTUBRE 2018'!$H$1511+'[3]OCTUBRE 2018'!$H$1513+'[3]OCTUBRE 2018'!$H$1515+'[3]OCTUBRE 2018'!$H$1519+'[3]OCTUBRE 2018'!$H$1522+'[3]OCTUBRE 2018'!$H$1523+'[3]OCTUBRE 2018'!$H$1526+'[3]OCTUBRE 2018'!$H$1531+'[3]OCTUBRE 2018'!$H$1539+'[3]OCTUBRE 2018'!$H$1540+'[3]OCTUBRE 2018'!$H$1542+'[3]OCTUBRE 2018'!$H$1546+'[3]OCTUBRE 2018'!$H$1550+'[3]OCTUBRE 2018'!$H$1554+'[3]OCTUBRE 2018'!$H$1567+'[3]OCTUBRE 2018'!$H$1569</f>
        <v>45686233</v>
      </c>
      <c r="CT50" s="21">
        <f>1-BW50</f>
        <v>0.53606163088438308</v>
      </c>
      <c r="CU50" s="20">
        <f t="shared" si="40"/>
        <v>111241969</v>
      </c>
      <c r="CV50" s="20">
        <f>H50-BY50</f>
        <v>0</v>
      </c>
      <c r="CW50" s="20">
        <f>I50-BZ50</f>
        <v>50166973</v>
      </c>
      <c r="CX50" s="20">
        <f t="shared" si="34"/>
        <v>774133</v>
      </c>
      <c r="CY50" s="20">
        <f t="shared" si="34"/>
        <v>0</v>
      </c>
      <c r="CZ50" s="20">
        <f t="shared" si="34"/>
        <v>0</v>
      </c>
      <c r="DA50" s="20">
        <f t="shared" si="34"/>
        <v>0</v>
      </c>
      <c r="DB50" s="20">
        <f t="shared" si="34"/>
        <v>630429</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59670434</v>
      </c>
      <c r="DR50" s="170"/>
      <c r="DS50" s="43">
        <f t="shared" si="36"/>
        <v>207517126</v>
      </c>
      <c r="DT50" s="180">
        <f t="shared" si="37"/>
        <v>96275157</v>
      </c>
      <c r="DU50" s="182">
        <f t="shared" si="38"/>
        <v>0.46393836911561698</v>
      </c>
    </row>
    <row r="51" spans="1:125" ht="30.75" hidden="1" customHeight="1" x14ac:dyDescent="0.25">
      <c r="A51" s="234" t="s">
        <v>123</v>
      </c>
      <c r="B51" s="235" t="s">
        <v>164</v>
      </c>
      <c r="C51" s="16" t="s">
        <v>165</v>
      </c>
      <c r="D51" s="27" t="s">
        <v>166</v>
      </c>
      <c r="E51" s="18">
        <v>410</v>
      </c>
      <c r="F51" s="19" t="s">
        <v>127</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2"/>
        <v>0.6454475047793673</v>
      </c>
      <c r="AD51" s="20">
        <f t="shared" si="30"/>
        <v>37622214</v>
      </c>
      <c r="AE51" s="20"/>
      <c r="AF51" s="20"/>
      <c r="AG51" s="20"/>
      <c r="AH51" s="20"/>
      <c r="AI51" s="20"/>
      <c r="AJ51" s="20"/>
      <c r="AK51" s="20"/>
      <c r="AL51" s="20"/>
      <c r="AM51" s="20"/>
      <c r="AN51" s="20"/>
      <c r="AO51" s="20"/>
      <c r="AP51" s="20"/>
      <c r="AQ51" s="20"/>
      <c r="AR51" s="20"/>
      <c r="AS51" s="20"/>
      <c r="AT51" s="20">
        <f>+'[3]OCTUBRE 2018'!$Y$1585</f>
        <v>37622214</v>
      </c>
      <c r="AU51" s="20"/>
      <c r="AV51" s="20"/>
      <c r="AW51" s="20"/>
      <c r="AX51" s="20"/>
      <c r="AY51" s="20"/>
      <c r="AZ51" s="21">
        <f t="shared" si="10"/>
        <v>0.3545524952206327</v>
      </c>
      <c r="BA51" s="20">
        <f t="shared" si="39"/>
        <v>20666359</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2377786</v>
      </c>
      <c r="BR51" s="20">
        <f t="shared" si="32"/>
        <v>0</v>
      </c>
      <c r="BS51" s="20">
        <f t="shared" si="32"/>
        <v>0</v>
      </c>
      <c r="BT51" s="20">
        <f t="shared" si="32"/>
        <v>0</v>
      </c>
      <c r="BU51" s="20">
        <f t="shared" si="32"/>
        <v>0</v>
      </c>
      <c r="BV51" s="20">
        <f t="shared" si="32"/>
        <v>0</v>
      </c>
      <c r="BW51" s="21">
        <f t="shared" si="22"/>
        <v>0.62026231110512864</v>
      </c>
      <c r="BX51" s="20">
        <f t="shared" si="33"/>
        <v>36154205</v>
      </c>
      <c r="BY51" s="20"/>
      <c r="BZ51" s="20"/>
      <c r="CA51" s="20"/>
      <c r="CB51" s="20"/>
      <c r="CC51" s="20"/>
      <c r="CD51" s="20"/>
      <c r="CE51" s="20"/>
      <c r="CF51" s="20"/>
      <c r="CG51" s="20"/>
      <c r="CH51" s="20"/>
      <c r="CI51" s="20"/>
      <c r="CJ51" s="20"/>
      <c r="CK51" s="20"/>
      <c r="CL51" s="20"/>
      <c r="CM51" s="20"/>
      <c r="CN51" s="20">
        <f>+'[3]OCTUBRE 2018'!$H$1583</f>
        <v>36154205</v>
      </c>
      <c r="CO51" s="20"/>
      <c r="CP51" s="20"/>
      <c r="CQ51" s="20"/>
      <c r="CR51" s="20"/>
      <c r="CS51" s="20"/>
      <c r="CT51" s="21">
        <f t="shared" si="6"/>
        <v>0.37973768889487136</v>
      </c>
      <c r="CU51" s="20">
        <f t="shared" si="40"/>
        <v>22134368</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3845795</v>
      </c>
      <c r="DL51" s="20">
        <f t="shared" si="35"/>
        <v>0</v>
      </c>
      <c r="DM51" s="20">
        <f t="shared" si="35"/>
        <v>0</v>
      </c>
      <c r="DN51" s="20">
        <f t="shared" si="35"/>
        <v>0</v>
      </c>
      <c r="DO51" s="20">
        <f t="shared" si="35"/>
        <v>0</v>
      </c>
      <c r="DP51" s="20">
        <f t="shared" si="35"/>
        <v>0</v>
      </c>
      <c r="DR51" s="170"/>
      <c r="DS51" s="43">
        <f t="shared" si="36"/>
        <v>58288573</v>
      </c>
      <c r="DT51" s="180">
        <f t="shared" si="37"/>
        <v>36154205</v>
      </c>
      <c r="DU51" s="182">
        <f t="shared" si="38"/>
        <v>0.62026231110512864</v>
      </c>
    </row>
    <row r="52" spans="1:125" ht="37.5" hidden="1" customHeight="1" x14ac:dyDescent="0.25">
      <c r="A52" s="234"/>
      <c r="B52" s="235"/>
      <c r="C52" s="16" t="s">
        <v>167</v>
      </c>
      <c r="D52" s="27" t="s">
        <v>168</v>
      </c>
      <c r="E52" s="18">
        <v>410</v>
      </c>
      <c r="F52" s="19" t="s">
        <v>169</v>
      </c>
      <c r="G52" s="20">
        <f t="shared" si="29"/>
        <v>223164005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v>8000000</v>
      </c>
      <c r="Z52" s="20"/>
      <c r="AA52" s="20"/>
      <c r="AB52" s="20">
        <f>15000000-10000000+6000000</f>
        <v>11000000</v>
      </c>
      <c r="AC52" s="21">
        <f t="shared" si="42"/>
        <v>0.44731800722074333</v>
      </c>
      <c r="AD52" s="20">
        <f t="shared" si="30"/>
        <v>99825278</v>
      </c>
      <c r="AE52" s="20"/>
      <c r="AF52" s="20"/>
      <c r="AG52" s="20">
        <f>+'[9]MARZO 2018'!$M$716</f>
        <v>500000</v>
      </c>
      <c r="AH52" s="20"/>
      <c r="AI52" s="20"/>
      <c r="AJ52" s="20"/>
      <c r="AK52" s="20">
        <f>+'[3]OCTUBRE 2018'!$P$1638</f>
        <v>56032910</v>
      </c>
      <c r="AL52" s="20">
        <f>+'[6]SEPTIEMBRE 2018'!$Q$1489</f>
        <v>1612800</v>
      </c>
      <c r="AM52" s="20"/>
      <c r="AN52" s="20">
        <f>+'[6]SEPTIEMBRE 2018'!$S$1489</f>
        <v>1612800</v>
      </c>
      <c r="AO52" s="20">
        <f>+'[3]OCTUBRE 2018'!$T$1638</f>
        <v>32953968</v>
      </c>
      <c r="AP52" s="20"/>
      <c r="AQ52" s="20">
        <f>+'[3]OCTUBRE 2018'!$V$1638</f>
        <v>4312800</v>
      </c>
      <c r="AR52" s="20"/>
      <c r="AS52" s="20"/>
      <c r="AT52" s="20"/>
      <c r="AU52" s="20"/>
      <c r="AV52" s="20"/>
      <c r="AW52" s="20"/>
      <c r="AX52" s="20"/>
      <c r="AY52" s="20">
        <f>+'[3]OCTUBRE 2018'!$AF$1638</f>
        <v>2800000</v>
      </c>
      <c r="AZ52" s="21">
        <f t="shared" si="10"/>
        <v>0.55268199277925667</v>
      </c>
      <c r="BA52" s="20">
        <f t="shared" si="39"/>
        <v>123338727</v>
      </c>
      <c r="BB52" s="20">
        <f t="shared" si="31"/>
        <v>0</v>
      </c>
      <c r="BC52" s="20">
        <f t="shared" si="31"/>
        <v>0</v>
      </c>
      <c r="BD52" s="20">
        <f t="shared" si="31"/>
        <v>1664005</v>
      </c>
      <c r="BE52" s="20">
        <f t="shared" si="31"/>
        <v>0</v>
      </c>
      <c r="BF52" s="20">
        <f t="shared" si="31"/>
        <v>0</v>
      </c>
      <c r="BG52" s="20">
        <f t="shared" ref="BG52:BQ70" si="43">M52-AJ52</f>
        <v>0</v>
      </c>
      <c r="BH52" s="20">
        <f t="shared" si="43"/>
        <v>967090</v>
      </c>
      <c r="BI52" s="20">
        <f t="shared" si="43"/>
        <v>11387200</v>
      </c>
      <c r="BJ52" s="20">
        <f t="shared" si="43"/>
        <v>0</v>
      </c>
      <c r="BK52" s="20">
        <f t="shared" si="43"/>
        <v>23387200</v>
      </c>
      <c r="BL52" s="20">
        <f t="shared" si="43"/>
        <v>39046032</v>
      </c>
      <c r="BM52" s="20">
        <f t="shared" si="43"/>
        <v>0</v>
      </c>
      <c r="BN52" s="20">
        <f t="shared" si="43"/>
        <v>30687200</v>
      </c>
      <c r="BO52" s="20">
        <f t="shared" si="43"/>
        <v>0</v>
      </c>
      <c r="BP52" s="20">
        <f t="shared" si="43"/>
        <v>0</v>
      </c>
      <c r="BQ52" s="20">
        <f t="shared" si="43"/>
        <v>0</v>
      </c>
      <c r="BR52" s="20">
        <f t="shared" si="32"/>
        <v>0</v>
      </c>
      <c r="BS52" s="20">
        <f t="shared" si="32"/>
        <v>8000000</v>
      </c>
      <c r="BT52" s="20">
        <f t="shared" si="32"/>
        <v>0</v>
      </c>
      <c r="BU52" s="20">
        <f t="shared" si="32"/>
        <v>0</v>
      </c>
      <c r="BV52" s="20">
        <f t="shared" si="32"/>
        <v>8200000</v>
      </c>
      <c r="BW52" s="21">
        <f t="shared" si="22"/>
        <v>0.42090305289152702</v>
      </c>
      <c r="BX52" s="20">
        <f t="shared" si="33"/>
        <v>93930411</v>
      </c>
      <c r="BY52" s="20"/>
      <c r="BZ52" s="20"/>
      <c r="CA52" s="20">
        <f>+'[9]MARZO 2018'!$H$714</f>
        <v>500000</v>
      </c>
      <c r="CB52" s="20"/>
      <c r="CC52" s="20"/>
      <c r="CD52" s="20"/>
      <c r="CE52" s="20">
        <f>+'[3]OCTUBRE 2018'!$H$1642+'[3]OCTUBRE 2018'!$H$1643+'[3]OCTUBRE 2018'!$H$1644+'[3]OCTUBRE 2018'!$H$1661+'[3]OCTUBRE 2018'!$H$1663+'[3]OCTUBRE 2018'!$H$1664+'[3]OCTUBRE 2018'!$H$1665+'[3]OCTUBRE 2018'!$H$1666+'[3]OCTUBRE 2018'!$H$1667+'[3]OCTUBRE 2018'!$H$1668+'[3]OCTUBRE 2018'!$H$1669+'[3]OCTUBRE 2018'!$H$1670+'[3]OCTUBRE 2018'!$H$1672+'[3]OCTUBRE 2018'!$H$1673+'[3]OCTUBRE 2018'!$H$1674+'[3]OCTUBRE 2018'!$H$1676+'[3]OCTUBRE 2018'!$H$1678+'[3]OCTUBRE 2018'!$H$1679+'[3]OCTUBRE 2018'!$H$1680+'[3]OCTUBRE 2018'!$H$1681+'[3]OCTUBRE 2018'!$H$1682+'[3]OCTUBRE 2018'!$H$1683+'[3]OCTUBRE 2018'!$H$1684+'[3]OCTUBRE 2018'!$H$1687+'[3]OCTUBRE 2018'!$H$1688+'[3]OCTUBRE 2018'!$H$1689+'[3]OCTUBRE 2018'!$H$1690+'[3]OCTUBRE 2018'!$H$1691+'[3]OCTUBRE 2018'!$H$1692+'[3]OCTUBRE 2018'!$H$1693+'[3]OCTUBRE 2018'!$H$1695+'[3]OCTUBRE 2018'!$H$1696+'[3]OCTUBRE 2018'!$H$1698+'[3]OCTUBRE 2018'!$H$1699+'[3]OCTUBRE 2018'!$H$1700+'[3]OCTUBRE 2018'!$H$1702+'[3]OCTUBRE 2018'!$H$1703+'[3]OCTUBRE 2018'!$H$1705+'[3]OCTUBRE 2018'!$H$1706+'[3]OCTUBRE 2018'!$H$1708+'[3]OCTUBRE 2018'!$H$1724+'[3]OCTUBRE 2018'!$H$1725+'[3]OCTUBRE 2018'!$H$1726+'[3]OCTUBRE 2018'!$H$1727+'[3]OCTUBRE 2018'!$H$1728+'[3]OCTUBRE 2018'!$H$1729+'[3]OCTUBRE 2018'!$H$1730+'[3]OCTUBRE 2018'!$H$1731+'[3]OCTUBRE 2018'!$H$1744+'[3]OCTUBRE 2018'!$H$1745+'[3]OCTUBRE 2018'!$H$1762+'[3]OCTUBRE 2018'!$H$1764+'[3]OCTUBRE 2018'!$H$1765</f>
        <v>53741638</v>
      </c>
      <c r="CF52" s="20">
        <f>+'[3]OCTUBRE 2018'!$H$1757</f>
        <v>1612800</v>
      </c>
      <c r="CG52" s="20"/>
      <c r="CH52" s="20">
        <f>+'[3]OCTUBRE 2018'!$H$1733+'[3]OCTUBRE 2018'!$H$1740</f>
        <v>1612800</v>
      </c>
      <c r="CI52" s="20">
        <f>+'[3]OCTUBRE 2018'!$H$1640+'[3]OCTUBRE 2018'!$H$1707+'[3]OCTUBRE 2018'!$H$1709+'[3]OCTUBRE 2018'!$H$1746+'[3]OCTUBRE 2018'!$H$1766+'[3]OCTUBRE 2018'!$H$1767+'[3]OCTUBRE 2018'!$H$1768+'[3]OCTUBRE 2018'!$H$1769+'[3]OCTUBRE 2018'!$H$1770+'[3]OCTUBRE 2018'!$H$1771+'[3]OCTUBRE 2018'!$H$1774+'[3]OCTUBRE 2018'!$H$1775+'[3]OCTUBRE 2018'!$H$1784+'[3]OCTUBRE 2018'!$H$1786+'[3]OCTUBRE 2018'!$H$1789+'[3]OCTUBRE 2018'!$H$1790+'[3]OCTUBRE 2018'!$H$1791+'[3]OCTUBRE 2018'!$H$1792+'[3]OCTUBRE 2018'!$H$1793+'[3]OCTUBRE 2018'!$H$1795+'[3]OCTUBRE 2018'!$H$1797</f>
        <v>29350373</v>
      </c>
      <c r="CJ52" s="20"/>
      <c r="CK52" s="20">
        <f>+'[3]OCTUBRE 2018'!$H$1735+'[3]OCTUBRE 2018'!$H$1787</f>
        <v>4312800</v>
      </c>
      <c r="CL52" s="20"/>
      <c r="CM52" s="20"/>
      <c r="CN52" s="20"/>
      <c r="CO52" s="20"/>
      <c r="CP52" s="20"/>
      <c r="CQ52" s="20"/>
      <c r="CR52" s="20"/>
      <c r="CS52" s="20">
        <f>+'[3]OCTUBRE 2018'!$H$1662+'[3]OCTUBRE 2018'!$H$1675+'[3]OCTUBRE 2018'!$H$1677+'[3]OCTUBRE 2018'!$H$1685+'[3]OCTUBRE 2018'!$H$1697+'[3]OCTUBRE 2018'!$H$1772+'[3]OCTUBRE 2018'!$H$1773</f>
        <v>2800000</v>
      </c>
      <c r="CT52" s="21">
        <f t="shared" si="6"/>
        <v>0.57909694710847304</v>
      </c>
      <c r="CU52" s="20">
        <f t="shared" si="40"/>
        <v>129233594</v>
      </c>
      <c r="CV52" s="20">
        <f t="shared" si="34"/>
        <v>0</v>
      </c>
      <c r="CW52" s="20">
        <f t="shared" si="34"/>
        <v>0</v>
      </c>
      <c r="CX52" s="20">
        <f t="shared" si="34"/>
        <v>1664005</v>
      </c>
      <c r="CY52" s="20">
        <f t="shared" si="34"/>
        <v>0</v>
      </c>
      <c r="CZ52" s="20">
        <f t="shared" si="34"/>
        <v>0</v>
      </c>
      <c r="DA52" s="20">
        <f t="shared" ref="DA52:DK70" si="44">M52-CD52</f>
        <v>0</v>
      </c>
      <c r="DB52" s="50">
        <f t="shared" si="44"/>
        <v>3258362</v>
      </c>
      <c r="DC52" s="20">
        <f t="shared" si="44"/>
        <v>11387200</v>
      </c>
      <c r="DD52" s="20">
        <f t="shared" si="44"/>
        <v>0</v>
      </c>
      <c r="DE52" s="20">
        <f t="shared" si="44"/>
        <v>23387200</v>
      </c>
      <c r="DF52" s="20">
        <f t="shared" si="44"/>
        <v>42649627</v>
      </c>
      <c r="DG52" s="20">
        <f t="shared" si="44"/>
        <v>0</v>
      </c>
      <c r="DH52" s="20">
        <f t="shared" si="44"/>
        <v>30687200</v>
      </c>
      <c r="DI52" s="20">
        <f t="shared" si="44"/>
        <v>0</v>
      </c>
      <c r="DJ52" s="20">
        <f t="shared" si="44"/>
        <v>0</v>
      </c>
      <c r="DK52" s="20">
        <f t="shared" si="44"/>
        <v>0</v>
      </c>
      <c r="DL52" s="20">
        <f t="shared" si="35"/>
        <v>0</v>
      </c>
      <c r="DM52" s="20">
        <f t="shared" si="35"/>
        <v>8000000</v>
      </c>
      <c r="DN52" s="20">
        <f t="shared" si="35"/>
        <v>0</v>
      </c>
      <c r="DO52" s="20">
        <f t="shared" si="35"/>
        <v>0</v>
      </c>
      <c r="DP52" s="20">
        <f t="shared" si="35"/>
        <v>8200000</v>
      </c>
      <c r="DR52" s="170"/>
      <c r="DS52" s="43">
        <f t="shared" si="36"/>
        <v>223164005</v>
      </c>
      <c r="DT52" s="180">
        <f t="shared" si="37"/>
        <v>93930411</v>
      </c>
      <c r="DU52" s="182">
        <f t="shared" si="38"/>
        <v>0.42090305289152702</v>
      </c>
    </row>
    <row r="53" spans="1:125" ht="23.25" hidden="1" customHeight="1" x14ac:dyDescent="0.25">
      <c r="A53" s="234"/>
      <c r="B53" s="235"/>
      <c r="C53" s="16" t="s">
        <v>170</v>
      </c>
      <c r="D53" s="27" t="s">
        <v>171</v>
      </c>
      <c r="E53" s="18">
        <v>410</v>
      </c>
      <c r="F53" s="19" t="s">
        <v>127</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2"/>
        <v>0.23498953357036756</v>
      </c>
      <c r="AD53" s="20">
        <f t="shared" si="30"/>
        <v>26905489</v>
      </c>
      <c r="AE53" s="20"/>
      <c r="AF53" s="20"/>
      <c r="AG53" s="20">
        <f>+'[3]OCTUBRE 2018'!$M$1804</f>
        <v>9062408</v>
      </c>
      <c r="AH53" s="20"/>
      <c r="AI53" s="20"/>
      <c r="AJ53" s="20"/>
      <c r="AK53" s="20">
        <f>+'[10]FEBRERO 2018'!$P$634</f>
        <v>17843081</v>
      </c>
      <c r="AL53" s="20"/>
      <c r="AM53" s="20"/>
      <c r="AN53" s="20"/>
      <c r="AO53" s="20"/>
      <c r="AP53" s="20"/>
      <c r="AQ53" s="20"/>
      <c r="AR53" s="20"/>
      <c r="AS53" s="20"/>
      <c r="AT53" s="20"/>
      <c r="AU53" s="20"/>
      <c r="AV53" s="20"/>
      <c r="AW53" s="20"/>
      <c r="AX53" s="20"/>
      <c r="AY53" s="20"/>
      <c r="AZ53" s="21">
        <f t="shared" si="10"/>
        <v>0.76501046642963244</v>
      </c>
      <c r="BA53" s="20">
        <f t="shared" si="39"/>
        <v>87591053</v>
      </c>
      <c r="BB53" s="20">
        <f t="shared" ref="BB53:BQ84" si="45">H53-AE53</f>
        <v>0</v>
      </c>
      <c r="BC53" s="20">
        <f t="shared" si="45"/>
        <v>0</v>
      </c>
      <c r="BD53" s="20">
        <f t="shared" si="45"/>
        <v>9434134</v>
      </c>
      <c r="BE53" s="20">
        <f t="shared" si="45"/>
        <v>0</v>
      </c>
      <c r="BF53" s="20">
        <f t="shared" si="45"/>
        <v>0</v>
      </c>
      <c r="BG53" s="20">
        <f t="shared" si="43"/>
        <v>0</v>
      </c>
      <c r="BH53" s="20">
        <f t="shared" si="43"/>
        <v>68156919</v>
      </c>
      <c r="BI53" s="20">
        <f t="shared" si="43"/>
        <v>0</v>
      </c>
      <c r="BJ53" s="20">
        <f t="shared" si="43"/>
        <v>0</v>
      </c>
      <c r="BK53" s="20">
        <f t="shared" si="43"/>
        <v>0</v>
      </c>
      <c r="BL53" s="20">
        <f t="shared" si="43"/>
        <v>0</v>
      </c>
      <c r="BM53" s="20">
        <f t="shared" si="43"/>
        <v>0</v>
      </c>
      <c r="BN53" s="20">
        <f t="shared" si="43"/>
        <v>10000000</v>
      </c>
      <c r="BO53" s="20">
        <f t="shared" si="43"/>
        <v>0</v>
      </c>
      <c r="BP53" s="20">
        <f t="shared" si="43"/>
        <v>0</v>
      </c>
      <c r="BQ53" s="20">
        <f t="shared" si="43"/>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+'[10]FEBRERO 2018'!$H$632</f>
        <v>17843081</v>
      </c>
      <c r="CF53" s="20"/>
      <c r="CG53" s="20"/>
      <c r="CH53" s="20"/>
      <c r="CI53" s="20"/>
      <c r="CJ53" s="20"/>
      <c r="CK53" s="20"/>
      <c r="CL53" s="20"/>
      <c r="CM53" s="20"/>
      <c r="CN53" s="20"/>
      <c r="CO53" s="20"/>
      <c r="CP53" s="20"/>
      <c r="CQ53" s="20"/>
      <c r="CR53" s="20"/>
      <c r="CS53" s="20"/>
      <c r="CT53" s="21">
        <f t="shared" si="6"/>
        <v>0.84416052495279725</v>
      </c>
      <c r="CU53" s="20">
        <f t="shared" si="40"/>
        <v>96653461</v>
      </c>
      <c r="CV53" s="20">
        <f t="shared" ref="CV53:CZ70" si="46">H53-BY53</f>
        <v>0</v>
      </c>
      <c r="CW53" s="20">
        <f t="shared" si="46"/>
        <v>0</v>
      </c>
      <c r="CX53" s="20">
        <f t="shared" si="46"/>
        <v>18496542</v>
      </c>
      <c r="CY53" s="20">
        <f t="shared" si="46"/>
        <v>0</v>
      </c>
      <c r="CZ53" s="20">
        <f t="shared" si="46"/>
        <v>0</v>
      </c>
      <c r="DA53" s="20">
        <f t="shared" si="44"/>
        <v>0</v>
      </c>
      <c r="DB53" s="20">
        <f t="shared" si="44"/>
        <v>68156919</v>
      </c>
      <c r="DC53" s="20">
        <f t="shared" si="44"/>
        <v>0</v>
      </c>
      <c r="DD53" s="20">
        <f t="shared" si="44"/>
        <v>0</v>
      </c>
      <c r="DE53" s="20">
        <f t="shared" si="44"/>
        <v>0</v>
      </c>
      <c r="DF53" s="20">
        <f t="shared" si="44"/>
        <v>0</v>
      </c>
      <c r="DG53" s="20">
        <f t="shared" si="44"/>
        <v>0</v>
      </c>
      <c r="DH53" s="20">
        <f t="shared" si="44"/>
        <v>10000000</v>
      </c>
      <c r="DI53" s="20">
        <f t="shared" si="44"/>
        <v>0</v>
      </c>
      <c r="DJ53" s="20">
        <f t="shared" si="44"/>
        <v>0</v>
      </c>
      <c r="DK53" s="20">
        <f t="shared" si="44"/>
        <v>0</v>
      </c>
      <c r="DL53" s="20">
        <f t="shared" si="35"/>
        <v>0</v>
      </c>
      <c r="DM53" s="20">
        <f t="shared" si="35"/>
        <v>0</v>
      </c>
      <c r="DN53" s="20">
        <f t="shared" si="35"/>
        <v>0</v>
      </c>
      <c r="DO53" s="20">
        <f t="shared" si="35"/>
        <v>0</v>
      </c>
      <c r="DP53" s="20">
        <f t="shared" si="35"/>
        <v>0</v>
      </c>
      <c r="DR53" s="170"/>
      <c r="DS53" s="43">
        <f t="shared" si="36"/>
        <v>114496542</v>
      </c>
      <c r="DT53" s="180">
        <f t="shared" si="37"/>
        <v>17843081</v>
      </c>
      <c r="DU53" s="182">
        <f t="shared" si="38"/>
        <v>0.15583947504720275</v>
      </c>
    </row>
    <row r="54" spans="1:125" ht="30.75" hidden="1" thickTop="1" x14ac:dyDescent="0.25">
      <c r="A54" s="234"/>
      <c r="B54" s="51"/>
      <c r="C54" s="16" t="s">
        <v>172</v>
      </c>
      <c r="D54" s="27" t="s">
        <v>173</v>
      </c>
      <c r="E54" s="18">
        <v>410</v>
      </c>
      <c r="F54" s="19" t="s">
        <v>174</v>
      </c>
      <c r="G54" s="20">
        <f t="shared" si="29"/>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2"/>
        <v>9.7026970145859759E-2</v>
      </c>
      <c r="AD54" s="20">
        <f t="shared" si="30"/>
        <v>550000</v>
      </c>
      <c r="AE54" s="20"/>
      <c r="AF54" s="20"/>
      <c r="AG54" s="20"/>
      <c r="AH54" s="20"/>
      <c r="AI54" s="20"/>
      <c r="AJ54" s="20"/>
      <c r="AK54" s="20"/>
      <c r="AL54" s="20"/>
      <c r="AM54" s="20"/>
      <c r="AN54" s="20"/>
      <c r="AO54" s="20"/>
      <c r="AP54" s="20"/>
      <c r="AQ54" s="20"/>
      <c r="AR54" s="20"/>
      <c r="AS54" s="20"/>
      <c r="AT54" s="20"/>
      <c r="AU54" s="20"/>
      <c r="AV54" s="20"/>
      <c r="AW54" s="20"/>
      <c r="AX54" s="20"/>
      <c r="AY54" s="20">
        <f>+'[3]OCTUBRE 2018'!$AF$1815</f>
        <v>550000</v>
      </c>
      <c r="AZ54" s="21">
        <f t="shared" si="10"/>
        <v>0.9029730298541403</v>
      </c>
      <c r="BA54" s="20">
        <f t="shared" si="39"/>
        <v>5118527</v>
      </c>
      <c r="BB54" s="20">
        <f t="shared" si="45"/>
        <v>0</v>
      </c>
      <c r="BC54" s="20">
        <f t="shared" si="45"/>
        <v>0</v>
      </c>
      <c r="BD54" s="20">
        <f t="shared" si="45"/>
        <v>0</v>
      </c>
      <c r="BE54" s="20">
        <f t="shared" si="45"/>
        <v>0</v>
      </c>
      <c r="BF54" s="20">
        <f t="shared" si="45"/>
        <v>0</v>
      </c>
      <c r="BG54" s="20">
        <f t="shared" si="43"/>
        <v>0</v>
      </c>
      <c r="BH54" s="20">
        <f t="shared" si="43"/>
        <v>0</v>
      </c>
      <c r="BI54" s="20">
        <f t="shared" si="43"/>
        <v>0</v>
      </c>
      <c r="BJ54" s="20">
        <f t="shared" si="43"/>
        <v>0</v>
      </c>
      <c r="BK54" s="20">
        <f t="shared" si="43"/>
        <v>0</v>
      </c>
      <c r="BL54" s="20">
        <f t="shared" si="43"/>
        <v>0</v>
      </c>
      <c r="BM54" s="20">
        <f t="shared" si="43"/>
        <v>0</v>
      </c>
      <c r="BN54" s="20">
        <f t="shared" si="43"/>
        <v>0</v>
      </c>
      <c r="BO54" s="20">
        <f t="shared" si="43"/>
        <v>0</v>
      </c>
      <c r="BP54" s="20">
        <f t="shared" si="43"/>
        <v>0</v>
      </c>
      <c r="BQ54" s="20">
        <f t="shared" si="43"/>
        <v>0</v>
      </c>
      <c r="BR54" s="20">
        <f t="shared" si="32"/>
        <v>0</v>
      </c>
      <c r="BS54" s="20">
        <f t="shared" si="32"/>
        <v>0</v>
      </c>
      <c r="BT54" s="20">
        <f t="shared" si="32"/>
        <v>0</v>
      </c>
      <c r="BU54" s="20">
        <f t="shared" si="32"/>
        <v>0</v>
      </c>
      <c r="BV54" s="20">
        <f t="shared" si="32"/>
        <v>5118527</v>
      </c>
      <c r="BW54" s="21">
        <f t="shared" si="22"/>
        <v>9.7026970145859759E-2</v>
      </c>
      <c r="BX54" s="20">
        <f t="shared" si="33"/>
        <v>550000</v>
      </c>
      <c r="BY54" s="20"/>
      <c r="BZ54" s="20"/>
      <c r="CA54" s="20"/>
      <c r="CB54" s="20"/>
      <c r="CC54" s="20"/>
      <c r="CD54" s="20"/>
      <c r="CE54" s="20"/>
      <c r="CF54" s="20"/>
      <c r="CG54" s="20"/>
      <c r="CH54" s="20"/>
      <c r="CI54" s="20"/>
      <c r="CJ54" s="20"/>
      <c r="CK54" s="20"/>
      <c r="CL54" s="20"/>
      <c r="CM54" s="20"/>
      <c r="CN54" s="20"/>
      <c r="CO54" s="20"/>
      <c r="CP54" s="20"/>
      <c r="CQ54" s="20"/>
      <c r="CR54" s="20"/>
      <c r="CS54" s="20">
        <f>+'[3]OCTUBRE 2018'!$H$1813</f>
        <v>550000</v>
      </c>
      <c r="CT54" s="21">
        <f t="shared" si="6"/>
        <v>0.9029730298541403</v>
      </c>
      <c r="CU54" s="20">
        <f t="shared" si="40"/>
        <v>5118527</v>
      </c>
      <c r="CV54" s="20">
        <f t="shared" si="46"/>
        <v>0</v>
      </c>
      <c r="CW54" s="20">
        <f t="shared" si="46"/>
        <v>0</v>
      </c>
      <c r="CX54" s="20">
        <f t="shared" si="46"/>
        <v>0</v>
      </c>
      <c r="CY54" s="20">
        <f t="shared" si="46"/>
        <v>0</v>
      </c>
      <c r="CZ54" s="20">
        <f t="shared" si="46"/>
        <v>0</v>
      </c>
      <c r="DA54" s="20">
        <f t="shared" si="44"/>
        <v>0</v>
      </c>
      <c r="DB54" s="20">
        <f t="shared" si="44"/>
        <v>0</v>
      </c>
      <c r="DC54" s="20">
        <f t="shared" si="44"/>
        <v>0</v>
      </c>
      <c r="DD54" s="20">
        <f t="shared" si="44"/>
        <v>0</v>
      </c>
      <c r="DE54" s="20">
        <f t="shared" si="44"/>
        <v>0</v>
      </c>
      <c r="DF54" s="20">
        <f t="shared" si="44"/>
        <v>0</v>
      </c>
      <c r="DG54" s="20">
        <f t="shared" si="44"/>
        <v>0</v>
      </c>
      <c r="DH54" s="20">
        <f t="shared" si="44"/>
        <v>0</v>
      </c>
      <c r="DI54" s="20">
        <f t="shared" si="44"/>
        <v>0</v>
      </c>
      <c r="DJ54" s="20">
        <f t="shared" si="44"/>
        <v>0</v>
      </c>
      <c r="DK54" s="20">
        <f t="shared" si="44"/>
        <v>0</v>
      </c>
      <c r="DL54" s="20">
        <f t="shared" si="35"/>
        <v>0</v>
      </c>
      <c r="DM54" s="20">
        <f t="shared" si="35"/>
        <v>0</v>
      </c>
      <c r="DN54" s="20">
        <f t="shared" si="35"/>
        <v>0</v>
      </c>
      <c r="DO54" s="20">
        <f t="shared" si="35"/>
        <v>0</v>
      </c>
      <c r="DP54" s="20">
        <f t="shared" si="35"/>
        <v>5118527</v>
      </c>
      <c r="DR54" s="170"/>
      <c r="DS54" s="43">
        <f t="shared" si="36"/>
        <v>5668527</v>
      </c>
      <c r="DT54" s="180">
        <f t="shared" si="37"/>
        <v>550000</v>
      </c>
      <c r="DU54" s="182">
        <f t="shared" si="38"/>
        <v>9.7026970145859759E-2</v>
      </c>
    </row>
    <row r="55" spans="1:125" ht="36" hidden="1" customHeight="1" x14ac:dyDescent="0.25">
      <c r="A55" s="234"/>
      <c r="B55" s="51"/>
      <c r="C55" s="16" t="s">
        <v>175</v>
      </c>
      <c r="D55" s="27" t="s">
        <v>176</v>
      </c>
      <c r="E55" s="18">
        <v>410</v>
      </c>
      <c r="F55" s="19" t="s">
        <v>127</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2"/>
        <v>0.36826360085359039</v>
      </c>
      <c r="AD55" s="20">
        <f t="shared" si="30"/>
        <v>39600000</v>
      </c>
      <c r="AE55" s="20"/>
      <c r="AF55" s="20"/>
      <c r="AG55" s="20"/>
      <c r="AH55" s="20"/>
      <c r="AI55" s="20"/>
      <c r="AJ55" s="20"/>
      <c r="AK55" s="20">
        <f>+'[5]JUNIO 2018'!$P$1087</f>
        <v>39600000</v>
      </c>
      <c r="AL55" s="20"/>
      <c r="AM55" s="20"/>
      <c r="AN55" s="20"/>
      <c r="AO55" s="20"/>
      <c r="AP55" s="20"/>
      <c r="AQ55" s="20"/>
      <c r="AR55" s="20"/>
      <c r="AS55" s="20"/>
      <c r="AT55" s="20"/>
      <c r="AU55" s="20"/>
      <c r="AV55" s="20"/>
      <c r="AW55" s="20"/>
      <c r="AX55" s="20"/>
      <c r="AY55" s="20"/>
      <c r="AZ55" s="21">
        <f t="shared" si="10"/>
        <v>0.63173639914640956</v>
      </c>
      <c r="BA55" s="20">
        <f t="shared" si="39"/>
        <v>67931670</v>
      </c>
      <c r="BB55" s="20">
        <f t="shared" si="45"/>
        <v>0</v>
      </c>
      <c r="BC55" s="20">
        <f t="shared" si="45"/>
        <v>0</v>
      </c>
      <c r="BD55" s="20">
        <f t="shared" si="45"/>
        <v>0</v>
      </c>
      <c r="BE55" s="20">
        <f t="shared" si="45"/>
        <v>0</v>
      </c>
      <c r="BF55" s="20">
        <f t="shared" si="45"/>
        <v>0</v>
      </c>
      <c r="BG55" s="20">
        <f t="shared" si="43"/>
        <v>0</v>
      </c>
      <c r="BH55" s="20">
        <f t="shared" si="43"/>
        <v>67931670</v>
      </c>
      <c r="BI55" s="20">
        <f t="shared" si="43"/>
        <v>0</v>
      </c>
      <c r="BJ55" s="20">
        <f t="shared" si="43"/>
        <v>0</v>
      </c>
      <c r="BK55" s="20">
        <f t="shared" si="43"/>
        <v>0</v>
      </c>
      <c r="BL55" s="20">
        <f t="shared" si="43"/>
        <v>0</v>
      </c>
      <c r="BM55" s="20">
        <f t="shared" si="43"/>
        <v>0</v>
      </c>
      <c r="BN55" s="20">
        <f t="shared" si="43"/>
        <v>0</v>
      </c>
      <c r="BO55" s="20">
        <f t="shared" si="43"/>
        <v>0</v>
      </c>
      <c r="BP55" s="20">
        <f t="shared" si="43"/>
        <v>0</v>
      </c>
      <c r="BQ55" s="20">
        <f t="shared" si="43"/>
        <v>0</v>
      </c>
      <c r="BR55" s="20">
        <f t="shared" si="32"/>
        <v>0</v>
      </c>
      <c r="BS55" s="20">
        <f t="shared" si="32"/>
        <v>0</v>
      </c>
      <c r="BT55" s="20">
        <f t="shared" si="32"/>
        <v>0</v>
      </c>
      <c r="BU55" s="20">
        <f t="shared" si="32"/>
        <v>0</v>
      </c>
      <c r="BV55" s="20">
        <f t="shared" si="32"/>
        <v>0</v>
      </c>
      <c r="BW55" s="21">
        <f t="shared" si="22"/>
        <v>0.19704370814663252</v>
      </c>
      <c r="BX55" s="20">
        <f t="shared" si="33"/>
        <v>21188439</v>
      </c>
      <c r="BY55" s="20"/>
      <c r="BZ55" s="20"/>
      <c r="CA55" s="20"/>
      <c r="CB55" s="20"/>
      <c r="CC55" s="20"/>
      <c r="CD55" s="20"/>
      <c r="CE55" s="20">
        <f>+'[2]AGOSTO 2018'!$H$1462</f>
        <v>21188439</v>
      </c>
      <c r="CF55" s="20"/>
      <c r="CG55" s="20"/>
      <c r="CH55" s="20"/>
      <c r="CI55" s="20"/>
      <c r="CJ55" s="20"/>
      <c r="CK55" s="20"/>
      <c r="CL55" s="20"/>
      <c r="CM55" s="20"/>
      <c r="CN55" s="20"/>
      <c r="CO55" s="20"/>
      <c r="CP55" s="20"/>
      <c r="CQ55" s="20"/>
      <c r="CR55" s="20"/>
      <c r="CS55" s="20"/>
      <c r="CT55" s="21">
        <f t="shared" si="6"/>
        <v>0.80295629185336748</v>
      </c>
      <c r="CU55" s="20">
        <f t="shared" si="40"/>
        <v>86343231</v>
      </c>
      <c r="CV55" s="20">
        <f t="shared" si="46"/>
        <v>0</v>
      </c>
      <c r="CW55" s="20">
        <f t="shared" si="46"/>
        <v>0</v>
      </c>
      <c r="CX55" s="20">
        <f t="shared" si="46"/>
        <v>0</v>
      </c>
      <c r="CY55" s="20">
        <f t="shared" si="46"/>
        <v>0</v>
      </c>
      <c r="CZ55" s="20">
        <f t="shared" si="46"/>
        <v>0</v>
      </c>
      <c r="DA55" s="20">
        <f t="shared" si="44"/>
        <v>0</v>
      </c>
      <c r="DB55" s="20">
        <f t="shared" si="44"/>
        <v>86343231</v>
      </c>
      <c r="DC55" s="20">
        <f t="shared" si="44"/>
        <v>0</v>
      </c>
      <c r="DD55" s="20">
        <f t="shared" si="44"/>
        <v>0</v>
      </c>
      <c r="DE55" s="20">
        <f t="shared" si="44"/>
        <v>0</v>
      </c>
      <c r="DF55" s="20">
        <f t="shared" si="44"/>
        <v>0</v>
      </c>
      <c r="DG55" s="20">
        <f t="shared" si="44"/>
        <v>0</v>
      </c>
      <c r="DH55" s="20">
        <f t="shared" si="44"/>
        <v>0</v>
      </c>
      <c r="DI55" s="20">
        <f t="shared" si="44"/>
        <v>0</v>
      </c>
      <c r="DJ55" s="20">
        <f t="shared" si="44"/>
        <v>0</v>
      </c>
      <c r="DK55" s="20">
        <f t="shared" si="44"/>
        <v>0</v>
      </c>
      <c r="DL55" s="20">
        <f t="shared" si="35"/>
        <v>0</v>
      </c>
      <c r="DM55" s="20">
        <f t="shared" si="35"/>
        <v>0</v>
      </c>
      <c r="DN55" s="20">
        <f t="shared" si="35"/>
        <v>0</v>
      </c>
      <c r="DO55" s="20">
        <f t="shared" si="35"/>
        <v>0</v>
      </c>
      <c r="DP55" s="20">
        <f t="shared" si="35"/>
        <v>0</v>
      </c>
      <c r="DR55" s="170"/>
      <c r="DS55" s="43">
        <f t="shared" si="36"/>
        <v>107531670</v>
      </c>
      <c r="DT55" s="180">
        <f t="shared" si="37"/>
        <v>21188439</v>
      </c>
      <c r="DU55" s="182">
        <f t="shared" si="38"/>
        <v>0.19704370814663252</v>
      </c>
    </row>
    <row r="56" spans="1:125" ht="29.25" hidden="1" customHeight="1" x14ac:dyDescent="0.25">
      <c r="A56" s="234"/>
      <c r="B56" s="52" t="s">
        <v>177</v>
      </c>
      <c r="C56" s="16" t="s">
        <v>178</v>
      </c>
      <c r="D56" s="27" t="s">
        <v>179</v>
      </c>
      <c r="E56" s="18">
        <v>410</v>
      </c>
      <c r="F56" s="19" t="s">
        <v>127</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2"/>
        <v>0.58261646265708444</v>
      </c>
      <c r="AD56" s="20">
        <f t="shared" si="30"/>
        <v>233066006</v>
      </c>
      <c r="AE56" s="20"/>
      <c r="AF56" s="20"/>
      <c r="AG56" s="20"/>
      <c r="AH56" s="20"/>
      <c r="AI56" s="20"/>
      <c r="AJ56" s="20"/>
      <c r="AK56" s="20"/>
      <c r="AL56" s="20"/>
      <c r="AM56" s="20"/>
      <c r="AN56" s="20"/>
      <c r="AO56" s="20">
        <f>+'[3]OCTUBRE 2018'!$T$1829</f>
        <v>233066006</v>
      </c>
      <c r="AP56" s="20"/>
      <c r="AQ56" s="20"/>
      <c r="AR56" s="20"/>
      <c r="AS56" s="20"/>
      <c r="AT56" s="20"/>
      <c r="AU56" s="20"/>
      <c r="AV56" s="20"/>
      <c r="AW56" s="20"/>
      <c r="AX56" s="20"/>
      <c r="AY56" s="20"/>
      <c r="AZ56" s="21">
        <f t="shared" si="10"/>
        <v>0.41738353734291556</v>
      </c>
      <c r="BA56" s="20">
        <f t="shared" si="39"/>
        <v>166967328</v>
      </c>
      <c r="BB56" s="20">
        <f t="shared" si="45"/>
        <v>0</v>
      </c>
      <c r="BC56" s="20">
        <f t="shared" si="45"/>
        <v>0</v>
      </c>
      <c r="BD56" s="20">
        <f t="shared" si="45"/>
        <v>33334</v>
      </c>
      <c r="BE56" s="20">
        <f t="shared" si="45"/>
        <v>0</v>
      </c>
      <c r="BF56" s="20">
        <f t="shared" si="45"/>
        <v>0</v>
      </c>
      <c r="BG56" s="20">
        <f t="shared" si="43"/>
        <v>0</v>
      </c>
      <c r="BH56" s="20">
        <f t="shared" si="43"/>
        <v>0</v>
      </c>
      <c r="BI56" s="20">
        <f t="shared" si="43"/>
        <v>0</v>
      </c>
      <c r="BJ56" s="20">
        <f t="shared" si="43"/>
        <v>0</v>
      </c>
      <c r="BK56" s="20">
        <f t="shared" si="43"/>
        <v>0</v>
      </c>
      <c r="BL56" s="20">
        <f t="shared" si="43"/>
        <v>166933994</v>
      </c>
      <c r="BM56" s="20">
        <f t="shared" si="43"/>
        <v>0</v>
      </c>
      <c r="BN56" s="20">
        <f t="shared" si="43"/>
        <v>0</v>
      </c>
      <c r="BO56" s="20">
        <f t="shared" si="43"/>
        <v>0</v>
      </c>
      <c r="BP56" s="20">
        <f t="shared" si="43"/>
        <v>0</v>
      </c>
      <c r="BQ56" s="20">
        <f t="shared" si="43"/>
        <v>0</v>
      </c>
      <c r="BR56" s="20">
        <f t="shared" si="32"/>
        <v>0</v>
      </c>
      <c r="BS56" s="20">
        <f t="shared" si="32"/>
        <v>0</v>
      </c>
      <c r="BT56" s="20">
        <f t="shared" si="32"/>
        <v>0</v>
      </c>
      <c r="BU56" s="20">
        <f t="shared" si="32"/>
        <v>0</v>
      </c>
      <c r="BV56" s="20">
        <f t="shared" si="32"/>
        <v>0</v>
      </c>
      <c r="BW56" s="21">
        <f t="shared" si="22"/>
        <v>0.5380328480326092</v>
      </c>
      <c r="BX56" s="20">
        <f t="shared" si="33"/>
        <v>215231074</v>
      </c>
      <c r="BY56" s="20"/>
      <c r="BZ56" s="20"/>
      <c r="CA56" s="20"/>
      <c r="CB56" s="20"/>
      <c r="CC56" s="20"/>
      <c r="CD56" s="20"/>
      <c r="CE56" s="20"/>
      <c r="CF56" s="20"/>
      <c r="CG56" s="20"/>
      <c r="CH56" s="20"/>
      <c r="CI56" s="20">
        <f>+'[3]OCTUBRE 2018'!$H$1827</f>
        <v>215231074</v>
      </c>
      <c r="CJ56" s="20"/>
      <c r="CK56" s="20"/>
      <c r="CL56" s="20"/>
      <c r="CM56" s="20"/>
      <c r="CN56" s="20"/>
      <c r="CO56" s="20"/>
      <c r="CP56" s="20"/>
      <c r="CQ56" s="20"/>
      <c r="CR56" s="20"/>
      <c r="CS56" s="20"/>
      <c r="CT56" s="21">
        <f t="shared" si="6"/>
        <v>0.4619671519673908</v>
      </c>
      <c r="CU56" s="20">
        <f t="shared" si="40"/>
        <v>184802260</v>
      </c>
      <c r="CV56" s="20">
        <f t="shared" si="46"/>
        <v>0</v>
      </c>
      <c r="CW56" s="20">
        <f t="shared" si="46"/>
        <v>0</v>
      </c>
      <c r="CX56" s="20">
        <f t="shared" si="46"/>
        <v>33334</v>
      </c>
      <c r="CY56" s="20">
        <f t="shared" si="46"/>
        <v>0</v>
      </c>
      <c r="CZ56" s="20">
        <f t="shared" si="46"/>
        <v>0</v>
      </c>
      <c r="DA56" s="20">
        <f t="shared" si="44"/>
        <v>0</v>
      </c>
      <c r="DB56" s="20">
        <f t="shared" si="44"/>
        <v>0</v>
      </c>
      <c r="DC56" s="20">
        <f t="shared" si="44"/>
        <v>0</v>
      </c>
      <c r="DD56" s="20">
        <f t="shared" si="44"/>
        <v>0</v>
      </c>
      <c r="DE56" s="20">
        <f t="shared" si="44"/>
        <v>0</v>
      </c>
      <c r="DF56" s="20">
        <f t="shared" si="44"/>
        <v>184768926</v>
      </c>
      <c r="DG56" s="20">
        <f t="shared" si="44"/>
        <v>0</v>
      </c>
      <c r="DH56" s="20">
        <f t="shared" si="44"/>
        <v>0</v>
      </c>
      <c r="DI56" s="20">
        <f t="shared" si="44"/>
        <v>0</v>
      </c>
      <c r="DJ56" s="20">
        <f t="shared" si="44"/>
        <v>0</v>
      </c>
      <c r="DK56" s="20">
        <f t="shared" si="44"/>
        <v>0</v>
      </c>
      <c r="DL56" s="20">
        <f t="shared" si="35"/>
        <v>0</v>
      </c>
      <c r="DM56" s="20">
        <f t="shared" si="35"/>
        <v>0</v>
      </c>
      <c r="DN56" s="20">
        <f t="shared" si="35"/>
        <v>0</v>
      </c>
      <c r="DO56" s="20">
        <f t="shared" si="35"/>
        <v>0</v>
      </c>
      <c r="DP56" s="20">
        <f t="shared" si="35"/>
        <v>0</v>
      </c>
      <c r="DR56" s="170"/>
      <c r="DS56" s="43">
        <f t="shared" si="36"/>
        <v>400033334</v>
      </c>
      <c r="DT56" s="180">
        <f t="shared" si="37"/>
        <v>215231074</v>
      </c>
      <c r="DU56" s="182">
        <f t="shared" si="38"/>
        <v>0.5380328480326092</v>
      </c>
    </row>
    <row r="57" spans="1:125" ht="20.25" hidden="1" customHeight="1" x14ac:dyDescent="0.25">
      <c r="A57" s="234"/>
      <c r="B57" s="235" t="s">
        <v>180</v>
      </c>
      <c r="C57" s="16" t="s">
        <v>181</v>
      </c>
      <c r="D57" s="17" t="s">
        <v>182</v>
      </c>
      <c r="E57" s="18">
        <v>410</v>
      </c>
      <c r="F57" s="19" t="s">
        <v>127</v>
      </c>
      <c r="G57" s="20">
        <f t="shared" si="29"/>
        <v>4119225925</v>
      </c>
      <c r="H57" s="20"/>
      <c r="I57" s="20"/>
      <c r="J57" s="20"/>
      <c r="K57" s="20"/>
      <c r="L57" s="20"/>
      <c r="M57" s="20"/>
      <c r="N57" s="20"/>
      <c r="O57" s="20"/>
      <c r="P57" s="20"/>
      <c r="Q57" s="20"/>
      <c r="R57" s="20"/>
      <c r="S57" s="20"/>
      <c r="T57" s="20"/>
      <c r="U57" s="20"/>
      <c r="V57" s="20">
        <f>3500000000+619225925</f>
        <v>4119225925</v>
      </c>
      <c r="W57" s="20"/>
      <c r="X57" s="20"/>
      <c r="Y57" s="20"/>
      <c r="Z57" s="20"/>
      <c r="AA57" s="20"/>
      <c r="AB57" s="20"/>
      <c r="AC57" s="21">
        <f t="shared" si="42"/>
        <v>0.34868676764797746</v>
      </c>
      <c r="AD57" s="20">
        <f t="shared" si="30"/>
        <v>1436319573</v>
      </c>
      <c r="AE57" s="20"/>
      <c r="AF57" s="20"/>
      <c r="AG57" s="20"/>
      <c r="AH57" s="20"/>
      <c r="AI57" s="20"/>
      <c r="AJ57" s="20"/>
      <c r="AK57" s="20"/>
      <c r="AL57" s="20"/>
      <c r="AM57" s="20"/>
      <c r="AN57" s="20"/>
      <c r="AO57" s="20"/>
      <c r="AP57" s="20"/>
      <c r="AQ57" s="20"/>
      <c r="AR57" s="20"/>
      <c r="AS57" s="20">
        <f>+'[3]OCTUBRE 2018'!$X$1933</f>
        <v>1436319573</v>
      </c>
      <c r="AT57" s="20"/>
      <c r="AU57" s="20"/>
      <c r="AV57" s="20"/>
      <c r="AW57" s="20"/>
      <c r="AX57" s="20"/>
      <c r="AY57" s="20"/>
      <c r="AZ57" s="21">
        <f t="shared" si="10"/>
        <v>0.65131323235202254</v>
      </c>
      <c r="BA57" s="20">
        <f t="shared" si="39"/>
        <v>2682906352</v>
      </c>
      <c r="BB57" s="20">
        <f t="shared" si="45"/>
        <v>0</v>
      </c>
      <c r="BC57" s="20">
        <f t="shared" si="45"/>
        <v>0</v>
      </c>
      <c r="BD57" s="20">
        <f t="shared" si="45"/>
        <v>0</v>
      </c>
      <c r="BE57" s="20">
        <f t="shared" si="45"/>
        <v>0</v>
      </c>
      <c r="BF57" s="20">
        <f t="shared" si="45"/>
        <v>0</v>
      </c>
      <c r="BG57" s="20">
        <f t="shared" si="43"/>
        <v>0</v>
      </c>
      <c r="BH57" s="20">
        <f t="shared" si="43"/>
        <v>0</v>
      </c>
      <c r="BI57" s="20">
        <f t="shared" si="43"/>
        <v>0</v>
      </c>
      <c r="BJ57" s="20">
        <f t="shared" si="43"/>
        <v>0</v>
      </c>
      <c r="BK57" s="20">
        <f t="shared" si="43"/>
        <v>0</v>
      </c>
      <c r="BL57" s="20">
        <f t="shared" si="43"/>
        <v>0</v>
      </c>
      <c r="BM57" s="20">
        <f t="shared" si="43"/>
        <v>0</v>
      </c>
      <c r="BN57" s="20">
        <f t="shared" si="43"/>
        <v>0</v>
      </c>
      <c r="BO57" s="20">
        <f t="shared" si="43"/>
        <v>0</v>
      </c>
      <c r="BP57" s="20">
        <f t="shared" si="43"/>
        <v>2682906352</v>
      </c>
      <c r="BQ57" s="20">
        <f t="shared" si="43"/>
        <v>0</v>
      </c>
      <c r="BR57" s="20">
        <f t="shared" si="32"/>
        <v>0</v>
      </c>
      <c r="BS57" s="20">
        <f t="shared" si="32"/>
        <v>0</v>
      </c>
      <c r="BT57" s="20">
        <f t="shared" si="32"/>
        <v>0</v>
      </c>
      <c r="BU57" s="20">
        <f t="shared" si="32"/>
        <v>0</v>
      </c>
      <c r="BV57" s="20">
        <f t="shared" si="32"/>
        <v>0</v>
      </c>
      <c r="BW57" s="21">
        <f t="shared" si="22"/>
        <v>0.2019845573291783</v>
      </c>
      <c r="BX57" s="20">
        <f t="shared" si="33"/>
        <v>832020025</v>
      </c>
      <c r="BY57" s="20"/>
      <c r="BZ57" s="20"/>
      <c r="CA57" s="20"/>
      <c r="CB57" s="20"/>
      <c r="CC57" s="20"/>
      <c r="CD57" s="20"/>
      <c r="CE57" s="20"/>
      <c r="CF57" s="20"/>
      <c r="CG57" s="20"/>
      <c r="CH57" s="20"/>
      <c r="CI57" s="20"/>
      <c r="CJ57" s="20"/>
      <c r="CK57" s="20"/>
      <c r="CL57" s="20"/>
      <c r="CM57" s="20">
        <f>+'[3]OCTUBRE 2018'!$H$1931</f>
        <v>832020025</v>
      </c>
      <c r="CN57" s="20"/>
      <c r="CO57" s="20"/>
      <c r="CP57" s="20"/>
      <c r="CQ57" s="20"/>
      <c r="CR57" s="20"/>
      <c r="CS57" s="20"/>
      <c r="CT57" s="21">
        <f t="shared" si="6"/>
        <v>0.7980154426708217</v>
      </c>
      <c r="CU57" s="20">
        <f t="shared" si="40"/>
        <v>3287205900</v>
      </c>
      <c r="CV57" s="20">
        <f t="shared" si="46"/>
        <v>0</v>
      </c>
      <c r="CW57" s="20">
        <f t="shared" si="46"/>
        <v>0</v>
      </c>
      <c r="CX57" s="20">
        <f t="shared" si="46"/>
        <v>0</v>
      </c>
      <c r="CY57" s="20">
        <f t="shared" si="46"/>
        <v>0</v>
      </c>
      <c r="CZ57" s="20">
        <f t="shared" si="46"/>
        <v>0</v>
      </c>
      <c r="DA57" s="20">
        <f t="shared" si="44"/>
        <v>0</v>
      </c>
      <c r="DB57" s="20">
        <f t="shared" si="44"/>
        <v>0</v>
      </c>
      <c r="DC57" s="20">
        <f t="shared" si="44"/>
        <v>0</v>
      </c>
      <c r="DD57" s="20">
        <f t="shared" si="44"/>
        <v>0</v>
      </c>
      <c r="DE57" s="20">
        <f t="shared" si="44"/>
        <v>0</v>
      </c>
      <c r="DF57" s="20">
        <f t="shared" si="44"/>
        <v>0</v>
      </c>
      <c r="DG57" s="20">
        <f t="shared" si="44"/>
        <v>0</v>
      </c>
      <c r="DH57" s="20">
        <f t="shared" si="44"/>
        <v>0</v>
      </c>
      <c r="DI57" s="20">
        <f t="shared" si="44"/>
        <v>0</v>
      </c>
      <c r="DJ57" s="20">
        <f t="shared" si="44"/>
        <v>3287205900</v>
      </c>
      <c r="DK57" s="20">
        <f t="shared" si="44"/>
        <v>0</v>
      </c>
      <c r="DL57" s="20">
        <f t="shared" si="35"/>
        <v>0</v>
      </c>
      <c r="DM57" s="20">
        <f t="shared" si="35"/>
        <v>0</v>
      </c>
      <c r="DN57" s="20">
        <f t="shared" si="35"/>
        <v>0</v>
      </c>
      <c r="DO57" s="20">
        <f t="shared" si="35"/>
        <v>0</v>
      </c>
      <c r="DP57" s="20">
        <f t="shared" si="35"/>
        <v>0</v>
      </c>
      <c r="DR57" s="170"/>
      <c r="DS57" s="43">
        <f t="shared" si="36"/>
        <v>4119225925</v>
      </c>
      <c r="DT57" s="180">
        <f t="shared" si="37"/>
        <v>832020025</v>
      </c>
      <c r="DU57" s="182">
        <f t="shared" si="38"/>
        <v>0.2019845573291783</v>
      </c>
    </row>
    <row r="58" spans="1:125" ht="32.25" hidden="1" customHeight="1" x14ac:dyDescent="0.25">
      <c r="A58" s="234"/>
      <c r="B58" s="235"/>
      <c r="C58" s="16" t="s">
        <v>183</v>
      </c>
      <c r="D58" s="17" t="s">
        <v>184</v>
      </c>
      <c r="E58" s="18">
        <v>410</v>
      </c>
      <c r="F58" s="19" t="s">
        <v>127</v>
      </c>
      <c r="G58" s="20">
        <f t="shared" si="29"/>
        <v>168000000</v>
      </c>
      <c r="H58" s="20"/>
      <c r="I58" s="20"/>
      <c r="J58" s="20"/>
      <c r="K58" s="20"/>
      <c r="L58" s="20"/>
      <c r="M58" s="20"/>
      <c r="N58" s="20">
        <v>150000000</v>
      </c>
      <c r="O58" s="20"/>
      <c r="P58" s="20"/>
      <c r="Q58" s="20"/>
      <c r="R58" s="20"/>
      <c r="S58" s="20"/>
      <c r="T58" s="20"/>
      <c r="U58" s="20"/>
      <c r="V58" s="20"/>
      <c r="W58" s="20"/>
      <c r="X58" s="20"/>
      <c r="Y58" s="20">
        <f>10000000+8000000</f>
        <v>18000000</v>
      </c>
      <c r="Z58" s="20"/>
      <c r="AA58" s="20"/>
      <c r="AB58" s="20"/>
      <c r="AC58" s="21">
        <f t="shared" si="42"/>
        <v>0.67269229761904759</v>
      </c>
      <c r="AD58" s="20">
        <f t="shared" si="30"/>
        <v>113012306</v>
      </c>
      <c r="AE58" s="20"/>
      <c r="AF58" s="20"/>
      <c r="AG58" s="20"/>
      <c r="AH58" s="20"/>
      <c r="AI58" s="20"/>
      <c r="AJ58" s="20"/>
      <c r="AK58" s="20">
        <f>+'[3]OCTUBRE 2018'!$P$2194</f>
        <v>104562739</v>
      </c>
      <c r="AL58" s="20"/>
      <c r="AM58" s="20"/>
      <c r="AN58" s="20"/>
      <c r="AO58" s="20"/>
      <c r="AP58" s="20"/>
      <c r="AQ58" s="20"/>
      <c r="AR58" s="20"/>
      <c r="AS58" s="20"/>
      <c r="AT58" s="20"/>
      <c r="AU58" s="20"/>
      <c r="AV58" s="20">
        <f>+'[3]OCTUBRE 2018'!$AA$2194</f>
        <v>8449567</v>
      </c>
      <c r="AW58" s="20"/>
      <c r="AX58" s="20"/>
      <c r="AY58" s="20"/>
      <c r="AZ58" s="21">
        <f t="shared" si="10"/>
        <v>0.32730770238095241</v>
      </c>
      <c r="BA58" s="20">
        <f t="shared" si="39"/>
        <v>54987694</v>
      </c>
      <c r="BB58" s="20">
        <f t="shared" si="45"/>
        <v>0</v>
      </c>
      <c r="BC58" s="20">
        <f t="shared" si="45"/>
        <v>0</v>
      </c>
      <c r="BD58" s="20">
        <f t="shared" si="45"/>
        <v>0</v>
      </c>
      <c r="BE58" s="20">
        <f t="shared" si="45"/>
        <v>0</v>
      </c>
      <c r="BF58" s="20">
        <f t="shared" si="45"/>
        <v>0</v>
      </c>
      <c r="BG58" s="20">
        <f t="shared" si="43"/>
        <v>0</v>
      </c>
      <c r="BH58" s="20">
        <f t="shared" si="43"/>
        <v>45437261</v>
      </c>
      <c r="BI58" s="20">
        <f t="shared" si="43"/>
        <v>0</v>
      </c>
      <c r="BJ58" s="20">
        <f t="shared" si="43"/>
        <v>0</v>
      </c>
      <c r="BK58" s="20">
        <f t="shared" si="43"/>
        <v>0</v>
      </c>
      <c r="BL58" s="20">
        <f t="shared" si="43"/>
        <v>0</v>
      </c>
      <c r="BM58" s="20">
        <f t="shared" si="43"/>
        <v>0</v>
      </c>
      <c r="BN58" s="20">
        <f t="shared" si="43"/>
        <v>0</v>
      </c>
      <c r="BO58" s="20">
        <f t="shared" si="43"/>
        <v>0</v>
      </c>
      <c r="BP58" s="20">
        <f t="shared" si="43"/>
        <v>0</v>
      </c>
      <c r="BQ58" s="20">
        <f t="shared" si="43"/>
        <v>0</v>
      </c>
      <c r="BR58" s="20">
        <f t="shared" si="32"/>
        <v>0</v>
      </c>
      <c r="BS58" s="20">
        <f t="shared" si="32"/>
        <v>9550433</v>
      </c>
      <c r="BT58" s="20">
        <f t="shared" si="32"/>
        <v>0</v>
      </c>
      <c r="BU58" s="20">
        <f t="shared" si="32"/>
        <v>0</v>
      </c>
      <c r="BV58" s="20">
        <f t="shared" si="32"/>
        <v>0</v>
      </c>
      <c r="BW58" s="21">
        <f t="shared" si="22"/>
        <v>0.21279504166666666</v>
      </c>
      <c r="BX58" s="20">
        <f t="shared" si="33"/>
        <v>35749567</v>
      </c>
      <c r="BY58" s="20"/>
      <c r="BZ58" s="20"/>
      <c r="CA58" s="20"/>
      <c r="CB58" s="20"/>
      <c r="CC58" s="20"/>
      <c r="CD58" s="20"/>
      <c r="CE58" s="20">
        <f>+'[3]OCTUBRE 2018'!$H$2198+'[3]OCTUBRE 2018'!$H$2204+'[3]OCTUBRE 2018'!$H$2211</f>
        <v>35300000</v>
      </c>
      <c r="CF58" s="20"/>
      <c r="CG58" s="20"/>
      <c r="CH58" s="20"/>
      <c r="CI58" s="20"/>
      <c r="CJ58" s="20"/>
      <c r="CK58" s="20"/>
      <c r="CL58" s="20"/>
      <c r="CM58" s="20"/>
      <c r="CN58" s="20"/>
      <c r="CO58" s="20"/>
      <c r="CP58" s="20">
        <f>+'[3]OCTUBRE 2018'!$H$2195+'[3]OCTUBRE 2018'!$H$2206+'[3]OCTUBRE 2018'!$H$2209</f>
        <v>449567</v>
      </c>
      <c r="CQ58" s="20"/>
      <c r="CR58" s="20"/>
      <c r="CS58" s="20"/>
      <c r="CT58" s="21">
        <f t="shared" si="6"/>
        <v>0.78720495833333337</v>
      </c>
      <c r="CU58" s="20">
        <f t="shared" si="40"/>
        <v>132250433</v>
      </c>
      <c r="CV58" s="20">
        <f t="shared" si="46"/>
        <v>0</v>
      </c>
      <c r="CW58" s="20">
        <f t="shared" si="46"/>
        <v>0</v>
      </c>
      <c r="CX58" s="20">
        <f t="shared" si="46"/>
        <v>0</v>
      </c>
      <c r="CY58" s="20">
        <f t="shared" si="46"/>
        <v>0</v>
      </c>
      <c r="CZ58" s="20">
        <f t="shared" si="46"/>
        <v>0</v>
      </c>
      <c r="DA58" s="20">
        <f t="shared" si="44"/>
        <v>0</v>
      </c>
      <c r="DB58" s="20">
        <f t="shared" si="44"/>
        <v>114700000</v>
      </c>
      <c r="DC58" s="20">
        <f t="shared" si="44"/>
        <v>0</v>
      </c>
      <c r="DD58" s="20">
        <f t="shared" si="44"/>
        <v>0</v>
      </c>
      <c r="DE58" s="20">
        <f t="shared" si="44"/>
        <v>0</v>
      </c>
      <c r="DF58" s="20">
        <f t="shared" si="44"/>
        <v>0</v>
      </c>
      <c r="DG58" s="20">
        <f t="shared" si="44"/>
        <v>0</v>
      </c>
      <c r="DH58" s="20">
        <f t="shared" si="44"/>
        <v>0</v>
      </c>
      <c r="DI58" s="20">
        <f t="shared" si="44"/>
        <v>0</v>
      </c>
      <c r="DJ58" s="20">
        <f t="shared" si="44"/>
        <v>0</v>
      </c>
      <c r="DK58" s="20">
        <f t="shared" si="44"/>
        <v>0</v>
      </c>
      <c r="DL58" s="20">
        <f t="shared" si="35"/>
        <v>0</v>
      </c>
      <c r="DM58" s="20">
        <f t="shared" si="35"/>
        <v>17550433</v>
      </c>
      <c r="DN58" s="20">
        <f t="shared" si="35"/>
        <v>0</v>
      </c>
      <c r="DO58" s="20">
        <f t="shared" si="35"/>
        <v>0</v>
      </c>
      <c r="DP58" s="20">
        <f t="shared" si="35"/>
        <v>0</v>
      </c>
      <c r="DR58" s="170"/>
      <c r="DS58" s="43">
        <f t="shared" si="36"/>
        <v>168000000</v>
      </c>
      <c r="DT58" s="180">
        <f t="shared" si="37"/>
        <v>35749567</v>
      </c>
      <c r="DU58" s="182">
        <f t="shared" si="38"/>
        <v>0.21279504166666666</v>
      </c>
    </row>
    <row r="59" spans="1:125" ht="74.25" hidden="1" customHeight="1" x14ac:dyDescent="0.25">
      <c r="A59" s="53"/>
      <c r="B59" s="232" t="s">
        <v>185</v>
      </c>
      <c r="C59" s="16" t="s">
        <v>186</v>
      </c>
      <c r="D59" s="27" t="s">
        <v>187</v>
      </c>
      <c r="E59" s="18">
        <v>410</v>
      </c>
      <c r="F59" s="19" t="s">
        <v>127</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2"/>
        <v>1</v>
      </c>
      <c r="AD59" s="20">
        <f t="shared" si="30"/>
        <v>5000000</v>
      </c>
      <c r="AE59" s="20"/>
      <c r="AF59" s="20">
        <f>+'[4]JULIO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0"/>
        <v>0</v>
      </c>
      <c r="BA59" s="20">
        <f t="shared" si="39"/>
        <v>0</v>
      </c>
      <c r="BB59" s="20">
        <f t="shared" si="45"/>
        <v>0</v>
      </c>
      <c r="BC59" s="20">
        <f t="shared" si="45"/>
        <v>0</v>
      </c>
      <c r="BD59" s="20">
        <f t="shared" si="45"/>
        <v>0</v>
      </c>
      <c r="BE59" s="20">
        <f t="shared" si="45"/>
        <v>0</v>
      </c>
      <c r="BF59" s="20">
        <f t="shared" si="45"/>
        <v>0</v>
      </c>
      <c r="BG59" s="20">
        <f t="shared" si="43"/>
        <v>0</v>
      </c>
      <c r="BH59" s="20">
        <f t="shared" si="43"/>
        <v>0</v>
      </c>
      <c r="BI59" s="20">
        <f t="shared" si="43"/>
        <v>0</v>
      </c>
      <c r="BJ59" s="20">
        <f t="shared" si="43"/>
        <v>0</v>
      </c>
      <c r="BK59" s="20">
        <f t="shared" si="43"/>
        <v>0</v>
      </c>
      <c r="BL59" s="20">
        <f t="shared" si="43"/>
        <v>0</v>
      </c>
      <c r="BM59" s="20">
        <f t="shared" si="43"/>
        <v>0</v>
      </c>
      <c r="BN59" s="20">
        <f t="shared" si="43"/>
        <v>0</v>
      </c>
      <c r="BO59" s="20">
        <f t="shared" si="43"/>
        <v>0</v>
      </c>
      <c r="BP59" s="20">
        <f t="shared" si="43"/>
        <v>0</v>
      </c>
      <c r="BQ59" s="20">
        <f t="shared" si="43"/>
        <v>0</v>
      </c>
      <c r="BR59" s="20">
        <f t="shared" si="32"/>
        <v>0</v>
      </c>
      <c r="BS59" s="20">
        <f t="shared" si="32"/>
        <v>0</v>
      </c>
      <c r="BT59" s="20">
        <f t="shared" si="32"/>
        <v>0</v>
      </c>
      <c r="BU59" s="20">
        <f t="shared" si="32"/>
        <v>0</v>
      </c>
      <c r="BV59" s="20">
        <f t="shared" si="32"/>
        <v>0</v>
      </c>
      <c r="BW59" s="21">
        <f t="shared" si="22"/>
        <v>1</v>
      </c>
      <c r="BX59" s="20">
        <f t="shared" si="33"/>
        <v>5000000</v>
      </c>
      <c r="BY59" s="20"/>
      <c r="BZ59" s="20">
        <f>+'[2]AGOSTO 2018'!$H$1775</f>
        <v>5000000</v>
      </c>
      <c r="CA59" s="20"/>
      <c r="CB59" s="20"/>
      <c r="CC59" s="20"/>
      <c r="CD59" s="20"/>
      <c r="CE59" s="20"/>
      <c r="CF59" s="20"/>
      <c r="CG59" s="20"/>
      <c r="CH59" s="20"/>
      <c r="CI59" s="20"/>
      <c r="CJ59" s="20"/>
      <c r="CK59" s="20"/>
      <c r="CL59" s="20"/>
      <c r="CM59" s="20"/>
      <c r="CN59" s="20"/>
      <c r="CO59" s="20"/>
      <c r="CP59" s="20"/>
      <c r="CQ59" s="20"/>
      <c r="CR59" s="20"/>
      <c r="CS59" s="20"/>
      <c r="CT59" s="21">
        <f t="shared" si="6"/>
        <v>0</v>
      </c>
      <c r="CU59" s="20">
        <f t="shared" si="40"/>
        <v>0</v>
      </c>
      <c r="CV59" s="20">
        <f t="shared" si="46"/>
        <v>0</v>
      </c>
      <c r="CW59" s="20">
        <f t="shared" si="46"/>
        <v>0</v>
      </c>
      <c r="CX59" s="20">
        <f t="shared" si="46"/>
        <v>0</v>
      </c>
      <c r="CY59" s="20">
        <f t="shared" si="46"/>
        <v>0</v>
      </c>
      <c r="CZ59" s="20">
        <f t="shared" si="46"/>
        <v>0</v>
      </c>
      <c r="DA59" s="20">
        <f t="shared" si="44"/>
        <v>0</v>
      </c>
      <c r="DB59" s="20">
        <f t="shared" si="44"/>
        <v>0</v>
      </c>
      <c r="DC59" s="20">
        <f t="shared" si="44"/>
        <v>0</v>
      </c>
      <c r="DD59" s="20">
        <f t="shared" si="44"/>
        <v>0</v>
      </c>
      <c r="DE59" s="20">
        <f t="shared" si="44"/>
        <v>0</v>
      </c>
      <c r="DF59" s="20">
        <f t="shared" si="44"/>
        <v>0</v>
      </c>
      <c r="DG59" s="20">
        <f t="shared" si="44"/>
        <v>0</v>
      </c>
      <c r="DH59" s="20">
        <f t="shared" si="44"/>
        <v>0</v>
      </c>
      <c r="DI59" s="20">
        <f t="shared" si="44"/>
        <v>0</v>
      </c>
      <c r="DJ59" s="20">
        <f t="shared" si="44"/>
        <v>0</v>
      </c>
      <c r="DK59" s="20">
        <f t="shared" si="44"/>
        <v>0</v>
      </c>
      <c r="DL59" s="20">
        <f t="shared" si="35"/>
        <v>0</v>
      </c>
      <c r="DM59" s="20">
        <f t="shared" si="35"/>
        <v>0</v>
      </c>
      <c r="DN59" s="20">
        <f t="shared" si="35"/>
        <v>0</v>
      </c>
      <c r="DO59" s="20">
        <f t="shared" si="35"/>
        <v>0</v>
      </c>
      <c r="DP59" s="20">
        <f t="shared" si="35"/>
        <v>0</v>
      </c>
      <c r="DR59" s="170"/>
      <c r="DS59" s="43">
        <f t="shared" si="36"/>
        <v>5000000</v>
      </c>
      <c r="DT59" s="180">
        <f t="shared" si="37"/>
        <v>5000000</v>
      </c>
      <c r="DU59" s="182">
        <f t="shared" si="38"/>
        <v>1</v>
      </c>
    </row>
    <row r="60" spans="1:125" ht="22.5" hidden="1" customHeight="1" x14ac:dyDescent="0.25">
      <c r="A60" s="53"/>
      <c r="B60" s="232"/>
      <c r="C60" s="16" t="s">
        <v>188</v>
      </c>
      <c r="D60" s="27" t="s">
        <v>189</v>
      </c>
      <c r="E60" s="18">
        <v>410</v>
      </c>
      <c r="F60" s="19" t="s">
        <v>127</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2"/>
        <v>0.94501999999999997</v>
      </c>
      <c r="AD60" s="20">
        <f t="shared" si="30"/>
        <v>18900400</v>
      </c>
      <c r="AE60" s="20"/>
      <c r="AF60" s="20"/>
      <c r="AG60" s="20"/>
      <c r="AH60" s="20"/>
      <c r="AI60" s="20"/>
      <c r="AJ60" s="20"/>
      <c r="AK60" s="20"/>
      <c r="AL60" s="20"/>
      <c r="AM60" s="20"/>
      <c r="AN60" s="20"/>
      <c r="AO60" s="20"/>
      <c r="AP60" s="20"/>
      <c r="AQ60" s="20"/>
      <c r="AR60" s="20"/>
      <c r="AS60" s="20"/>
      <c r="AT60" s="20"/>
      <c r="AU60" s="20"/>
      <c r="AV60" s="20">
        <f>+'[4]JULIO 2018'!$AA$1540</f>
        <v>18900400</v>
      </c>
      <c r="AW60" s="20"/>
      <c r="AX60" s="20"/>
      <c r="AY60" s="20"/>
      <c r="AZ60" s="21">
        <f t="shared" si="10"/>
        <v>5.4980000000000029E-2</v>
      </c>
      <c r="BA60" s="20">
        <f t="shared" si="39"/>
        <v>1099600</v>
      </c>
      <c r="BB60" s="20">
        <f t="shared" si="45"/>
        <v>0</v>
      </c>
      <c r="BC60" s="20">
        <f t="shared" si="45"/>
        <v>0</v>
      </c>
      <c r="BD60" s="20">
        <f t="shared" si="45"/>
        <v>0</v>
      </c>
      <c r="BE60" s="20">
        <f t="shared" si="45"/>
        <v>0</v>
      </c>
      <c r="BF60" s="20">
        <f t="shared" si="45"/>
        <v>0</v>
      </c>
      <c r="BG60" s="20">
        <f t="shared" si="43"/>
        <v>0</v>
      </c>
      <c r="BH60" s="20">
        <f t="shared" si="43"/>
        <v>0</v>
      </c>
      <c r="BI60" s="20">
        <f t="shared" si="43"/>
        <v>0</v>
      </c>
      <c r="BJ60" s="20">
        <f t="shared" si="43"/>
        <v>0</v>
      </c>
      <c r="BK60" s="20">
        <f t="shared" si="43"/>
        <v>0</v>
      </c>
      <c r="BL60" s="20">
        <f t="shared" si="43"/>
        <v>0</v>
      </c>
      <c r="BM60" s="20">
        <f t="shared" si="43"/>
        <v>0</v>
      </c>
      <c r="BN60" s="20">
        <f t="shared" si="43"/>
        <v>0</v>
      </c>
      <c r="BO60" s="20">
        <f t="shared" si="43"/>
        <v>0</v>
      </c>
      <c r="BP60" s="20">
        <f t="shared" si="43"/>
        <v>0</v>
      </c>
      <c r="BQ60" s="20">
        <f t="shared" si="43"/>
        <v>0</v>
      </c>
      <c r="BR60" s="20">
        <f t="shared" si="32"/>
        <v>0</v>
      </c>
      <c r="BS60" s="20">
        <f t="shared" si="32"/>
        <v>1099600</v>
      </c>
      <c r="BT60" s="20">
        <f t="shared" si="32"/>
        <v>0</v>
      </c>
      <c r="BU60" s="20">
        <f t="shared" si="32"/>
        <v>0</v>
      </c>
      <c r="BV60" s="20">
        <f t="shared" si="32"/>
        <v>0</v>
      </c>
      <c r="BW60" s="21">
        <f t="shared" si="22"/>
        <v>0.94501999999999997</v>
      </c>
      <c r="BX60" s="20">
        <f t="shared" si="33"/>
        <v>18900400</v>
      </c>
      <c r="BY60" s="20"/>
      <c r="BZ60" s="20"/>
      <c r="CA60" s="20"/>
      <c r="CB60" s="20"/>
      <c r="CC60" s="20"/>
      <c r="CD60" s="20"/>
      <c r="CE60" s="20"/>
      <c r="CF60" s="20"/>
      <c r="CG60" s="20"/>
      <c r="CH60" s="20"/>
      <c r="CI60" s="20"/>
      <c r="CJ60" s="20"/>
      <c r="CK60" s="20"/>
      <c r="CL60" s="20"/>
      <c r="CM60" s="20"/>
      <c r="CN60" s="20"/>
      <c r="CO60" s="20"/>
      <c r="CP60" s="20">
        <f>+'[2]AGOSTO 2018'!$H$1781</f>
        <v>18900400</v>
      </c>
      <c r="CQ60" s="20"/>
      <c r="CR60" s="20"/>
      <c r="CS60" s="20"/>
      <c r="CT60" s="21">
        <f t="shared" si="6"/>
        <v>5.4980000000000029E-2</v>
      </c>
      <c r="CU60" s="20">
        <f t="shared" si="40"/>
        <v>1099600</v>
      </c>
      <c r="CV60" s="20">
        <f t="shared" si="46"/>
        <v>0</v>
      </c>
      <c r="CW60" s="20">
        <f t="shared" si="46"/>
        <v>0</v>
      </c>
      <c r="CX60" s="20">
        <f t="shared" si="46"/>
        <v>0</v>
      </c>
      <c r="CY60" s="20">
        <f t="shared" si="46"/>
        <v>0</v>
      </c>
      <c r="CZ60" s="20">
        <f t="shared" si="46"/>
        <v>0</v>
      </c>
      <c r="DA60" s="20">
        <f t="shared" si="44"/>
        <v>0</v>
      </c>
      <c r="DB60" s="20">
        <f t="shared" si="44"/>
        <v>0</v>
      </c>
      <c r="DC60" s="20">
        <f t="shared" si="44"/>
        <v>0</v>
      </c>
      <c r="DD60" s="20">
        <f t="shared" si="44"/>
        <v>0</v>
      </c>
      <c r="DE60" s="20">
        <f t="shared" si="44"/>
        <v>0</v>
      </c>
      <c r="DF60" s="20">
        <f t="shared" si="44"/>
        <v>0</v>
      </c>
      <c r="DG60" s="20">
        <f t="shared" si="44"/>
        <v>0</v>
      </c>
      <c r="DH60" s="20">
        <f t="shared" si="44"/>
        <v>0</v>
      </c>
      <c r="DI60" s="20">
        <f t="shared" si="44"/>
        <v>0</v>
      </c>
      <c r="DJ60" s="20">
        <f t="shared" si="44"/>
        <v>0</v>
      </c>
      <c r="DK60" s="20">
        <f t="shared" si="44"/>
        <v>0</v>
      </c>
      <c r="DL60" s="20">
        <f t="shared" si="35"/>
        <v>0</v>
      </c>
      <c r="DM60" s="20">
        <f t="shared" si="35"/>
        <v>1099600</v>
      </c>
      <c r="DN60" s="20">
        <f t="shared" si="35"/>
        <v>0</v>
      </c>
      <c r="DO60" s="20">
        <f t="shared" si="35"/>
        <v>0</v>
      </c>
      <c r="DP60" s="20">
        <f t="shared" si="35"/>
        <v>0</v>
      </c>
      <c r="DR60" s="170"/>
      <c r="DS60" s="43">
        <f t="shared" si="36"/>
        <v>20000000</v>
      </c>
      <c r="DT60" s="180">
        <f t="shared" si="37"/>
        <v>18900400</v>
      </c>
      <c r="DU60" s="182">
        <f t="shared" si="38"/>
        <v>0.94501999999999997</v>
      </c>
    </row>
    <row r="61" spans="1:125" ht="75" hidden="1" customHeight="1" x14ac:dyDescent="0.25">
      <c r="A61" s="53"/>
      <c r="B61" s="51" t="s">
        <v>190</v>
      </c>
      <c r="C61" s="16" t="s">
        <v>191</v>
      </c>
      <c r="D61" s="27" t="s">
        <v>192</v>
      </c>
      <c r="E61" s="18">
        <v>410</v>
      </c>
      <c r="F61" s="19" t="s">
        <v>127</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30"/>
        <v>2000000</v>
      </c>
      <c r="AE61" s="20"/>
      <c r="AF61" s="20">
        <f>+'[4]JULIO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0"/>
        <v>0</v>
      </c>
      <c r="BA61" s="20">
        <f t="shared" si="39"/>
        <v>0</v>
      </c>
      <c r="BB61" s="20">
        <f t="shared" si="45"/>
        <v>0</v>
      </c>
      <c r="BC61" s="20">
        <f t="shared" si="45"/>
        <v>0</v>
      </c>
      <c r="BD61" s="20">
        <f t="shared" si="45"/>
        <v>0</v>
      </c>
      <c r="BE61" s="20">
        <f t="shared" si="45"/>
        <v>0</v>
      </c>
      <c r="BF61" s="20">
        <f t="shared" si="45"/>
        <v>0</v>
      </c>
      <c r="BG61" s="20">
        <f t="shared" si="43"/>
        <v>0</v>
      </c>
      <c r="BH61" s="20">
        <f t="shared" si="43"/>
        <v>0</v>
      </c>
      <c r="BI61" s="20">
        <f t="shared" si="43"/>
        <v>0</v>
      </c>
      <c r="BJ61" s="20">
        <f t="shared" si="43"/>
        <v>0</v>
      </c>
      <c r="BK61" s="20">
        <f t="shared" si="43"/>
        <v>0</v>
      </c>
      <c r="BL61" s="20">
        <f t="shared" si="43"/>
        <v>0</v>
      </c>
      <c r="BM61" s="20">
        <f t="shared" si="43"/>
        <v>0</v>
      </c>
      <c r="BN61" s="20">
        <f t="shared" si="43"/>
        <v>0</v>
      </c>
      <c r="BO61" s="20">
        <f t="shared" si="43"/>
        <v>0</v>
      </c>
      <c r="BP61" s="20">
        <f t="shared" si="43"/>
        <v>0</v>
      </c>
      <c r="BQ61" s="20">
        <f t="shared" si="43"/>
        <v>0</v>
      </c>
      <c r="BR61" s="20">
        <f t="shared" si="32"/>
        <v>0</v>
      </c>
      <c r="BS61" s="20">
        <f t="shared" si="32"/>
        <v>0</v>
      </c>
      <c r="BT61" s="20">
        <f t="shared" si="32"/>
        <v>0</v>
      </c>
      <c r="BU61" s="20">
        <f t="shared" si="32"/>
        <v>0</v>
      </c>
      <c r="BV61" s="20">
        <f t="shared" si="32"/>
        <v>0</v>
      </c>
      <c r="BW61" s="21">
        <f>+BX61/G61</f>
        <v>1</v>
      </c>
      <c r="BX61" s="20">
        <f t="shared" si="33"/>
        <v>2000000</v>
      </c>
      <c r="BY61" s="20"/>
      <c r="BZ61" s="20">
        <f>+'[4]JULIO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40"/>
        <v>0</v>
      </c>
      <c r="CV61" s="20">
        <f t="shared" si="46"/>
        <v>0</v>
      </c>
      <c r="CW61" s="20">
        <f t="shared" si="46"/>
        <v>0</v>
      </c>
      <c r="CX61" s="20">
        <f t="shared" si="46"/>
        <v>0</v>
      </c>
      <c r="CY61" s="20">
        <f t="shared" si="46"/>
        <v>0</v>
      </c>
      <c r="CZ61" s="20">
        <f t="shared" si="46"/>
        <v>0</v>
      </c>
      <c r="DA61" s="20">
        <f t="shared" si="44"/>
        <v>0</v>
      </c>
      <c r="DB61" s="20">
        <f t="shared" si="44"/>
        <v>0</v>
      </c>
      <c r="DC61" s="20">
        <f t="shared" si="44"/>
        <v>0</v>
      </c>
      <c r="DD61" s="20">
        <f t="shared" si="44"/>
        <v>0</v>
      </c>
      <c r="DE61" s="20">
        <f t="shared" si="44"/>
        <v>0</v>
      </c>
      <c r="DF61" s="20">
        <f t="shared" si="44"/>
        <v>0</v>
      </c>
      <c r="DG61" s="20">
        <f t="shared" si="44"/>
        <v>0</v>
      </c>
      <c r="DH61" s="20">
        <f t="shared" si="44"/>
        <v>0</v>
      </c>
      <c r="DI61" s="20">
        <f t="shared" si="44"/>
        <v>0</v>
      </c>
      <c r="DJ61" s="20">
        <f t="shared" si="44"/>
        <v>0</v>
      </c>
      <c r="DK61" s="20">
        <f t="shared" si="44"/>
        <v>0</v>
      </c>
      <c r="DL61" s="20">
        <f t="shared" si="35"/>
        <v>0</v>
      </c>
      <c r="DM61" s="20">
        <f t="shared" si="35"/>
        <v>0</v>
      </c>
      <c r="DN61" s="20">
        <f t="shared" si="35"/>
        <v>0</v>
      </c>
      <c r="DO61" s="20">
        <f t="shared" si="35"/>
        <v>0</v>
      </c>
      <c r="DP61" s="20">
        <f t="shared" si="35"/>
        <v>0</v>
      </c>
      <c r="DR61" s="170"/>
      <c r="DS61" s="43">
        <f t="shared" si="36"/>
        <v>2000000</v>
      </c>
      <c r="DT61" s="180">
        <f t="shared" si="37"/>
        <v>2000000</v>
      </c>
      <c r="DU61" s="182">
        <f t="shared" si="38"/>
        <v>1</v>
      </c>
    </row>
    <row r="62" spans="1:125" ht="31.5" hidden="1" customHeight="1" x14ac:dyDescent="0.25">
      <c r="A62" s="234"/>
      <c r="B62" s="233" t="s">
        <v>193</v>
      </c>
      <c r="C62" s="16" t="s">
        <v>194</v>
      </c>
      <c r="D62" s="27" t="s">
        <v>195</v>
      </c>
      <c r="E62" s="18">
        <v>410</v>
      </c>
      <c r="F62" s="19" t="s">
        <v>127</v>
      </c>
      <c r="G62" s="20">
        <f t="shared" si="29"/>
        <v>80891438</v>
      </c>
      <c r="H62" s="20"/>
      <c r="I62" s="20">
        <v>52000000</v>
      </c>
      <c r="J62" s="20"/>
      <c r="K62" s="20"/>
      <c r="L62" s="20"/>
      <c r="M62" s="30"/>
      <c r="N62" s="20">
        <v>20000000</v>
      </c>
      <c r="O62" s="30"/>
      <c r="P62" s="30"/>
      <c r="Q62" s="20"/>
      <c r="R62" s="20"/>
      <c r="S62" s="20"/>
      <c r="T62" s="20"/>
      <c r="U62" s="20"/>
      <c r="V62" s="20"/>
      <c r="W62" s="20">
        <v>8891438</v>
      </c>
      <c r="X62" s="20"/>
      <c r="Y62" s="20"/>
      <c r="Z62" s="20"/>
      <c r="AA62" s="20"/>
      <c r="AB62" s="20"/>
      <c r="AC62" s="21">
        <f>+AD62/G62</f>
        <v>0.85056589054579546</v>
      </c>
      <c r="AD62" s="20">
        <f t="shared" si="30"/>
        <v>68803498</v>
      </c>
      <c r="AE62" s="20"/>
      <c r="AF62" s="20">
        <f>+'[3]OCTUBRE 2018'!$K$2243</f>
        <v>41925233</v>
      </c>
      <c r="AG62" s="20"/>
      <c r="AH62" s="20"/>
      <c r="AI62" s="20"/>
      <c r="AJ62" s="20"/>
      <c r="AK62" s="20">
        <f>+'[3]OCTUBRE 2018'!$P$2243</f>
        <v>19886363</v>
      </c>
      <c r="AL62" s="20"/>
      <c r="AM62" s="20"/>
      <c r="AN62" s="20"/>
      <c r="AO62" s="20"/>
      <c r="AP62" s="20"/>
      <c r="AQ62" s="20"/>
      <c r="AR62" s="20"/>
      <c r="AS62" s="20"/>
      <c r="AT62" s="20">
        <f>+'[3]OCTUBRE 2018'!$Y$2243</f>
        <v>6991902</v>
      </c>
      <c r="AU62" s="20"/>
      <c r="AV62" s="20"/>
      <c r="AW62" s="20"/>
      <c r="AX62" s="20"/>
      <c r="AY62" s="20"/>
      <c r="AZ62" s="21">
        <f t="shared" si="10"/>
        <v>0.14943410945420454</v>
      </c>
      <c r="BA62" s="20">
        <f t="shared" si="39"/>
        <v>12087940</v>
      </c>
      <c r="BB62" s="20">
        <f t="shared" si="45"/>
        <v>0</v>
      </c>
      <c r="BC62" s="20">
        <f t="shared" si="45"/>
        <v>10074767</v>
      </c>
      <c r="BD62" s="20">
        <f t="shared" si="45"/>
        <v>0</v>
      </c>
      <c r="BE62" s="20">
        <f t="shared" si="45"/>
        <v>0</v>
      </c>
      <c r="BF62" s="20">
        <f t="shared" si="45"/>
        <v>0</v>
      </c>
      <c r="BG62" s="20">
        <f t="shared" si="43"/>
        <v>0</v>
      </c>
      <c r="BH62" s="20">
        <f t="shared" si="43"/>
        <v>113637</v>
      </c>
      <c r="BI62" s="20">
        <f t="shared" si="43"/>
        <v>0</v>
      </c>
      <c r="BJ62" s="20">
        <f t="shared" si="43"/>
        <v>0</v>
      </c>
      <c r="BK62" s="20">
        <f t="shared" si="43"/>
        <v>0</v>
      </c>
      <c r="BL62" s="20">
        <f t="shared" si="43"/>
        <v>0</v>
      </c>
      <c r="BM62" s="20">
        <f t="shared" si="43"/>
        <v>0</v>
      </c>
      <c r="BN62" s="20">
        <f t="shared" si="43"/>
        <v>0</v>
      </c>
      <c r="BO62" s="20">
        <f t="shared" si="43"/>
        <v>0</v>
      </c>
      <c r="BP62" s="20">
        <f t="shared" si="43"/>
        <v>0</v>
      </c>
      <c r="BQ62" s="20">
        <f t="shared" si="43"/>
        <v>1899536</v>
      </c>
      <c r="BR62" s="20">
        <f t="shared" si="32"/>
        <v>0</v>
      </c>
      <c r="BS62" s="20">
        <f t="shared" si="32"/>
        <v>0</v>
      </c>
      <c r="BT62" s="20">
        <f t="shared" si="32"/>
        <v>0</v>
      </c>
      <c r="BU62" s="20">
        <f t="shared" si="32"/>
        <v>0</v>
      </c>
      <c r="BV62" s="20">
        <f t="shared" si="32"/>
        <v>0</v>
      </c>
      <c r="BW62" s="21">
        <f>+BX62/G62</f>
        <v>0.72209862309531447</v>
      </c>
      <c r="BX62" s="20">
        <f t="shared" si="33"/>
        <v>58411596</v>
      </c>
      <c r="BY62" s="20"/>
      <c r="BZ62" s="20">
        <f>+'[6]SEPTIEMBRE 2018'!$H$1964+'[6]SEPTIEMBRE 2018'!$H$1966+'[6]SEPTIEMBRE 2018'!$H$1968+'[6]SEPTIEMBRE 2018'!$H$1970+'[6]SEPTIEMBRE 2018'!$H$1972+'[6]SEPTIEMBRE 2018'!$H$1973+'[6]SEPTIEMBRE 2018'!$H$1975+'[6]SEPTIEMBRE 2018'!$H$1977+'[6]SEPTIEMBRE 2018'!$H$1979+'[6]SEPTIEMBRE 2018'!$H$1984+'[6]SEPTIEMBRE 2018'!$H$1989+'[6]SEPTIEMBRE 2018'!$H$1992+'[6]SEPTIEMBRE 2018'!$H$1993</f>
        <v>38525233</v>
      </c>
      <c r="CA62" s="20"/>
      <c r="CB62" s="20"/>
      <c r="CC62" s="20"/>
      <c r="CD62" s="20"/>
      <c r="CE62" s="20">
        <f>+'[4]JULIO 2018'!$H$1575</f>
        <v>19886363</v>
      </c>
      <c r="CF62" s="20"/>
      <c r="CG62" s="20"/>
      <c r="CH62" s="20"/>
      <c r="CI62" s="20"/>
      <c r="CJ62" s="20"/>
      <c r="CK62" s="20"/>
      <c r="CL62" s="20"/>
      <c r="CM62" s="20"/>
      <c r="CN62" s="20"/>
      <c r="CO62" s="20"/>
      <c r="CP62" s="20"/>
      <c r="CQ62" s="20"/>
      <c r="CR62" s="20"/>
      <c r="CS62" s="20"/>
      <c r="CT62" s="21">
        <f t="shared" si="6"/>
        <v>0.27790137690468553</v>
      </c>
      <c r="CU62" s="20">
        <f t="shared" si="40"/>
        <v>22479842</v>
      </c>
      <c r="CV62" s="20">
        <f t="shared" si="46"/>
        <v>0</v>
      </c>
      <c r="CW62" s="20">
        <f t="shared" si="46"/>
        <v>13474767</v>
      </c>
      <c r="CX62" s="20">
        <f t="shared" si="46"/>
        <v>0</v>
      </c>
      <c r="CY62" s="20">
        <f t="shared" si="46"/>
        <v>0</v>
      </c>
      <c r="CZ62" s="20">
        <f t="shared" si="46"/>
        <v>0</v>
      </c>
      <c r="DA62" s="20">
        <f t="shared" si="44"/>
        <v>0</v>
      </c>
      <c r="DB62" s="20">
        <f t="shared" si="44"/>
        <v>113637</v>
      </c>
      <c r="DC62" s="20">
        <f t="shared" si="44"/>
        <v>0</v>
      </c>
      <c r="DD62" s="20">
        <f t="shared" si="44"/>
        <v>0</v>
      </c>
      <c r="DE62" s="20">
        <f t="shared" si="44"/>
        <v>0</v>
      </c>
      <c r="DF62" s="20">
        <f t="shared" si="44"/>
        <v>0</v>
      </c>
      <c r="DG62" s="20">
        <f t="shared" si="44"/>
        <v>0</v>
      </c>
      <c r="DH62" s="20">
        <f t="shared" si="44"/>
        <v>0</v>
      </c>
      <c r="DI62" s="20">
        <f t="shared" si="44"/>
        <v>0</v>
      </c>
      <c r="DJ62" s="20">
        <f t="shared" si="44"/>
        <v>0</v>
      </c>
      <c r="DK62" s="20">
        <f t="shared" si="44"/>
        <v>8891438</v>
      </c>
      <c r="DL62" s="20">
        <f t="shared" si="35"/>
        <v>0</v>
      </c>
      <c r="DM62" s="20">
        <f t="shared" si="35"/>
        <v>0</v>
      </c>
      <c r="DN62" s="20">
        <f t="shared" si="35"/>
        <v>0</v>
      </c>
      <c r="DO62" s="20">
        <f t="shared" si="35"/>
        <v>0</v>
      </c>
      <c r="DP62" s="20">
        <f t="shared" si="35"/>
        <v>0</v>
      </c>
      <c r="DR62" s="170"/>
      <c r="DS62" s="43">
        <f t="shared" si="36"/>
        <v>80891438</v>
      </c>
      <c r="DT62" s="180">
        <f t="shared" si="37"/>
        <v>58411596</v>
      </c>
      <c r="DU62" s="182">
        <f t="shared" si="38"/>
        <v>0.72209862309531447</v>
      </c>
    </row>
    <row r="63" spans="1:125" ht="31.5" hidden="1" customHeight="1" x14ac:dyDescent="0.25">
      <c r="A63" s="234"/>
      <c r="B63" s="233"/>
      <c r="C63" s="16" t="s">
        <v>196</v>
      </c>
      <c r="D63" s="27" t="s">
        <v>197</v>
      </c>
      <c r="E63" s="18">
        <v>410</v>
      </c>
      <c r="F63" s="19" t="s">
        <v>127</v>
      </c>
      <c r="G63" s="20">
        <f t="shared" si="29"/>
        <v>44378236</v>
      </c>
      <c r="H63" s="20"/>
      <c r="I63" s="20"/>
      <c r="J63" s="20">
        <v>8891438</v>
      </c>
      <c r="K63" s="20"/>
      <c r="L63" s="20"/>
      <c r="M63" s="30"/>
      <c r="N63" s="20"/>
      <c r="O63" s="30"/>
      <c r="P63" s="30"/>
      <c r="Q63" s="20"/>
      <c r="R63" s="20"/>
      <c r="S63" s="20"/>
      <c r="T63" s="20"/>
      <c r="U63" s="20"/>
      <c r="V63" s="20"/>
      <c r="W63" s="20">
        <f>44378236-8891438</f>
        <v>35486798</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0"/>
        <v>1</v>
      </c>
      <c r="BA63" s="20">
        <f t="shared" si="39"/>
        <v>44378236</v>
      </c>
      <c r="BB63" s="20">
        <f t="shared" si="45"/>
        <v>0</v>
      </c>
      <c r="BC63" s="20">
        <f t="shared" si="45"/>
        <v>0</v>
      </c>
      <c r="BD63" s="20">
        <f t="shared" si="45"/>
        <v>8891438</v>
      </c>
      <c r="BE63" s="20">
        <f t="shared" si="45"/>
        <v>0</v>
      </c>
      <c r="BF63" s="20">
        <f t="shared" si="45"/>
        <v>0</v>
      </c>
      <c r="BG63" s="20">
        <f t="shared" si="43"/>
        <v>0</v>
      </c>
      <c r="BH63" s="20">
        <f t="shared" si="43"/>
        <v>0</v>
      </c>
      <c r="BI63" s="20">
        <f t="shared" si="43"/>
        <v>0</v>
      </c>
      <c r="BJ63" s="20">
        <f t="shared" si="43"/>
        <v>0</v>
      </c>
      <c r="BK63" s="20">
        <f t="shared" si="43"/>
        <v>0</v>
      </c>
      <c r="BL63" s="20">
        <f t="shared" si="43"/>
        <v>0</v>
      </c>
      <c r="BM63" s="20">
        <f t="shared" si="43"/>
        <v>0</v>
      </c>
      <c r="BN63" s="20">
        <f t="shared" si="43"/>
        <v>0</v>
      </c>
      <c r="BO63" s="20">
        <f t="shared" si="43"/>
        <v>0</v>
      </c>
      <c r="BP63" s="20">
        <f t="shared" si="43"/>
        <v>0</v>
      </c>
      <c r="BQ63" s="20">
        <f t="shared" si="43"/>
        <v>35486798</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40"/>
        <v>44378236</v>
      </c>
      <c r="CV63" s="20">
        <f t="shared" si="46"/>
        <v>0</v>
      </c>
      <c r="CW63" s="20">
        <f t="shared" si="46"/>
        <v>0</v>
      </c>
      <c r="CX63" s="20">
        <f t="shared" si="46"/>
        <v>8891438</v>
      </c>
      <c r="CY63" s="20">
        <f t="shared" si="46"/>
        <v>0</v>
      </c>
      <c r="CZ63" s="20">
        <f t="shared" si="46"/>
        <v>0</v>
      </c>
      <c r="DA63" s="20">
        <f t="shared" si="44"/>
        <v>0</v>
      </c>
      <c r="DB63" s="20">
        <f t="shared" si="44"/>
        <v>0</v>
      </c>
      <c r="DC63" s="20">
        <f t="shared" si="44"/>
        <v>0</v>
      </c>
      <c r="DD63" s="20">
        <f t="shared" si="44"/>
        <v>0</v>
      </c>
      <c r="DE63" s="20">
        <f t="shared" si="44"/>
        <v>0</v>
      </c>
      <c r="DF63" s="20">
        <f t="shared" si="44"/>
        <v>0</v>
      </c>
      <c r="DG63" s="20">
        <f t="shared" si="44"/>
        <v>0</v>
      </c>
      <c r="DH63" s="20">
        <f t="shared" si="44"/>
        <v>0</v>
      </c>
      <c r="DI63" s="20">
        <f t="shared" si="44"/>
        <v>0</v>
      </c>
      <c r="DJ63" s="20">
        <f t="shared" si="44"/>
        <v>0</v>
      </c>
      <c r="DK63" s="20">
        <f t="shared" si="44"/>
        <v>35486798</v>
      </c>
      <c r="DL63" s="20">
        <f t="shared" si="35"/>
        <v>0</v>
      </c>
      <c r="DM63" s="20">
        <f t="shared" si="35"/>
        <v>0</v>
      </c>
      <c r="DN63" s="20">
        <f t="shared" si="35"/>
        <v>0</v>
      </c>
      <c r="DO63" s="20">
        <f t="shared" si="35"/>
        <v>0</v>
      </c>
      <c r="DP63" s="20">
        <f t="shared" si="35"/>
        <v>0</v>
      </c>
      <c r="DR63" s="170"/>
      <c r="DS63" s="43">
        <f t="shared" si="36"/>
        <v>44378236</v>
      </c>
      <c r="DT63" s="180">
        <f t="shared" si="37"/>
        <v>0</v>
      </c>
      <c r="DU63" s="182">
        <f t="shared" si="38"/>
        <v>0</v>
      </c>
    </row>
    <row r="64" spans="1:125" ht="45" hidden="1" customHeight="1" x14ac:dyDescent="0.25">
      <c r="A64" s="234"/>
      <c r="B64" s="233"/>
      <c r="C64" s="16" t="s">
        <v>198</v>
      </c>
      <c r="D64" s="27" t="s">
        <v>199</v>
      </c>
      <c r="E64" s="18">
        <v>410</v>
      </c>
      <c r="F64" s="19" t="s">
        <v>127</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30"/>
        <v>10000000</v>
      </c>
      <c r="AE64" s="20"/>
      <c r="AF64" s="20">
        <f>+'[4]JULIO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0"/>
        <v>0.16666666666666663</v>
      </c>
      <c r="BA64" s="20">
        <f t="shared" si="39"/>
        <v>2000000</v>
      </c>
      <c r="BB64" s="20">
        <f t="shared" si="45"/>
        <v>0</v>
      </c>
      <c r="BC64" s="20">
        <f t="shared" si="45"/>
        <v>2000000</v>
      </c>
      <c r="BD64" s="20">
        <f t="shared" si="45"/>
        <v>0</v>
      </c>
      <c r="BE64" s="20">
        <f t="shared" si="45"/>
        <v>0</v>
      </c>
      <c r="BF64" s="20">
        <f t="shared" si="45"/>
        <v>0</v>
      </c>
      <c r="BG64" s="20">
        <f t="shared" si="43"/>
        <v>0</v>
      </c>
      <c r="BH64" s="20">
        <f t="shared" si="43"/>
        <v>0</v>
      </c>
      <c r="BI64" s="20">
        <f t="shared" si="43"/>
        <v>0</v>
      </c>
      <c r="BJ64" s="20">
        <f t="shared" si="43"/>
        <v>0</v>
      </c>
      <c r="BK64" s="20">
        <f t="shared" si="43"/>
        <v>0</v>
      </c>
      <c r="BL64" s="20">
        <f t="shared" si="43"/>
        <v>0</v>
      </c>
      <c r="BM64" s="20">
        <f t="shared" si="43"/>
        <v>0</v>
      </c>
      <c r="BN64" s="20">
        <f t="shared" si="43"/>
        <v>0</v>
      </c>
      <c r="BO64" s="20">
        <f t="shared" si="43"/>
        <v>0</v>
      </c>
      <c r="BP64" s="20">
        <f t="shared" si="43"/>
        <v>0</v>
      </c>
      <c r="BQ64" s="20">
        <f t="shared" si="43"/>
        <v>0</v>
      </c>
      <c r="BR64" s="20">
        <f t="shared" si="32"/>
        <v>0</v>
      </c>
      <c r="BS64" s="20">
        <f t="shared" si="32"/>
        <v>0</v>
      </c>
      <c r="BT64" s="20">
        <f t="shared" si="32"/>
        <v>0</v>
      </c>
      <c r="BU64" s="20">
        <f t="shared" si="32"/>
        <v>0</v>
      </c>
      <c r="BV64" s="20">
        <f t="shared" si="32"/>
        <v>0</v>
      </c>
      <c r="BW64" s="21">
        <f>+BX64/G64</f>
        <v>0.83333333333333337</v>
      </c>
      <c r="BX64" s="20">
        <f t="shared" si="33"/>
        <v>10000000</v>
      </c>
      <c r="BY64" s="20"/>
      <c r="BZ64" s="20">
        <f>+'[2]AGOSTO 2018'!$H$1840</f>
        <v>10000000</v>
      </c>
      <c r="CA64" s="20"/>
      <c r="CB64" s="20"/>
      <c r="CC64" s="20"/>
      <c r="CD64" s="20"/>
      <c r="CE64" s="20"/>
      <c r="CF64" s="20"/>
      <c r="CG64" s="20"/>
      <c r="CH64" s="20"/>
      <c r="CI64" s="20"/>
      <c r="CJ64" s="20"/>
      <c r="CK64" s="20"/>
      <c r="CL64" s="20"/>
      <c r="CM64" s="20"/>
      <c r="CN64" s="20"/>
      <c r="CO64" s="20"/>
      <c r="CP64" s="20"/>
      <c r="CQ64" s="20"/>
      <c r="CR64" s="20"/>
      <c r="CS64" s="20"/>
      <c r="CT64" s="21">
        <f t="shared" si="6"/>
        <v>0.16666666666666663</v>
      </c>
      <c r="CU64" s="20">
        <f t="shared" si="40"/>
        <v>2000000</v>
      </c>
      <c r="CV64" s="20">
        <f t="shared" si="46"/>
        <v>0</v>
      </c>
      <c r="CW64" s="20">
        <f t="shared" si="46"/>
        <v>2000000</v>
      </c>
      <c r="CX64" s="20">
        <f t="shared" si="46"/>
        <v>0</v>
      </c>
      <c r="CY64" s="20">
        <f t="shared" si="46"/>
        <v>0</v>
      </c>
      <c r="CZ64" s="20">
        <f t="shared" si="46"/>
        <v>0</v>
      </c>
      <c r="DA64" s="20">
        <f t="shared" si="44"/>
        <v>0</v>
      </c>
      <c r="DB64" s="20">
        <f t="shared" si="44"/>
        <v>0</v>
      </c>
      <c r="DC64" s="20">
        <f t="shared" si="44"/>
        <v>0</v>
      </c>
      <c r="DD64" s="20">
        <f t="shared" si="44"/>
        <v>0</v>
      </c>
      <c r="DE64" s="20">
        <f t="shared" si="44"/>
        <v>0</v>
      </c>
      <c r="DF64" s="20">
        <f t="shared" si="44"/>
        <v>0</v>
      </c>
      <c r="DG64" s="20">
        <f t="shared" si="44"/>
        <v>0</v>
      </c>
      <c r="DH64" s="20">
        <f t="shared" si="44"/>
        <v>0</v>
      </c>
      <c r="DI64" s="20">
        <f t="shared" si="44"/>
        <v>0</v>
      </c>
      <c r="DJ64" s="20">
        <f t="shared" si="44"/>
        <v>0</v>
      </c>
      <c r="DK64" s="20">
        <f t="shared" si="44"/>
        <v>0</v>
      </c>
      <c r="DL64" s="20">
        <f t="shared" si="35"/>
        <v>0</v>
      </c>
      <c r="DM64" s="20">
        <f t="shared" si="35"/>
        <v>0</v>
      </c>
      <c r="DN64" s="20">
        <f t="shared" si="35"/>
        <v>0</v>
      </c>
      <c r="DO64" s="20">
        <f t="shared" si="35"/>
        <v>0</v>
      </c>
      <c r="DP64" s="20">
        <f t="shared" si="35"/>
        <v>0</v>
      </c>
      <c r="DR64" s="170"/>
      <c r="DS64" s="43">
        <f t="shared" si="36"/>
        <v>12000000</v>
      </c>
      <c r="DT64" s="180">
        <f t="shared" si="37"/>
        <v>10000000</v>
      </c>
      <c r="DU64" s="182">
        <f t="shared" si="38"/>
        <v>0.83333333333333337</v>
      </c>
    </row>
    <row r="65" spans="1:125" ht="45" hidden="1" customHeight="1" x14ac:dyDescent="0.25">
      <c r="A65" s="234"/>
      <c r="B65" s="54"/>
      <c r="C65" s="16" t="s">
        <v>200</v>
      </c>
      <c r="D65" s="27" t="s">
        <v>201</v>
      </c>
      <c r="E65" s="18">
        <v>410</v>
      </c>
      <c r="F65" s="19" t="s">
        <v>127</v>
      </c>
      <c r="G65" s="20">
        <f t="shared" si="29"/>
        <v>40150000</v>
      </c>
      <c r="H65" s="20"/>
      <c r="I65" s="20">
        <v>15250000</v>
      </c>
      <c r="J65" s="20">
        <v>18600000</v>
      </c>
      <c r="K65" s="20"/>
      <c r="L65" s="20"/>
      <c r="M65" s="30"/>
      <c r="N65" s="20"/>
      <c r="O65" s="30"/>
      <c r="P65" s="30"/>
      <c r="Q65" s="20"/>
      <c r="R65" s="20"/>
      <c r="S65" s="20"/>
      <c r="T65" s="20"/>
      <c r="U65" s="20"/>
      <c r="V65" s="20"/>
      <c r="W65" s="20"/>
      <c r="X65" s="20"/>
      <c r="Y65" s="20"/>
      <c r="Z65" s="20"/>
      <c r="AA65" s="20"/>
      <c r="AB65" s="20">
        <f>6300000</f>
        <v>6300000</v>
      </c>
      <c r="AC65" s="21">
        <f t="shared" ref="AC65:AC82" si="47">+AD65/G65</f>
        <v>0.97559150684931506</v>
      </c>
      <c r="AD65" s="20">
        <f t="shared" si="30"/>
        <v>39169999</v>
      </c>
      <c r="AE65" s="20"/>
      <c r="AF65" s="20">
        <f>+'[6]SEPTIEMBRE 2018'!$K$2012</f>
        <v>15250000</v>
      </c>
      <c r="AG65" s="20">
        <f>+'[6]SEPTIEMBRE 2018'!$M$2012</f>
        <v>17939999</v>
      </c>
      <c r="AH65" s="20"/>
      <c r="AI65" s="20"/>
      <c r="AJ65" s="20"/>
      <c r="AK65" s="20"/>
      <c r="AL65" s="20"/>
      <c r="AM65" s="20"/>
      <c r="AN65" s="20"/>
      <c r="AO65" s="20"/>
      <c r="AP65" s="20"/>
      <c r="AQ65" s="20"/>
      <c r="AR65" s="20"/>
      <c r="AS65" s="20"/>
      <c r="AT65" s="20"/>
      <c r="AU65" s="20"/>
      <c r="AV65" s="20"/>
      <c r="AW65" s="20"/>
      <c r="AX65" s="20"/>
      <c r="AY65" s="20">
        <f>+'[2]AGOSTO 2018'!$AF$1850</f>
        <v>5980000</v>
      </c>
      <c r="AZ65" s="21">
        <f t="shared" si="10"/>
        <v>2.440849315068494E-2</v>
      </c>
      <c r="BA65" s="20">
        <f t="shared" si="39"/>
        <v>980001</v>
      </c>
      <c r="BB65" s="20">
        <f t="shared" si="45"/>
        <v>0</v>
      </c>
      <c r="BC65" s="20">
        <f t="shared" si="45"/>
        <v>0</v>
      </c>
      <c r="BD65" s="20">
        <f t="shared" si="45"/>
        <v>660001</v>
      </c>
      <c r="BE65" s="20">
        <f t="shared" si="45"/>
        <v>0</v>
      </c>
      <c r="BF65" s="20">
        <f t="shared" si="45"/>
        <v>0</v>
      </c>
      <c r="BG65" s="20">
        <f t="shared" si="43"/>
        <v>0</v>
      </c>
      <c r="BH65" s="20">
        <f t="shared" si="43"/>
        <v>0</v>
      </c>
      <c r="BI65" s="20">
        <f t="shared" si="43"/>
        <v>0</v>
      </c>
      <c r="BJ65" s="20">
        <f t="shared" si="43"/>
        <v>0</v>
      </c>
      <c r="BK65" s="20">
        <f t="shared" si="43"/>
        <v>0</v>
      </c>
      <c r="BL65" s="20">
        <f t="shared" si="43"/>
        <v>0</v>
      </c>
      <c r="BM65" s="20">
        <f t="shared" si="43"/>
        <v>0</v>
      </c>
      <c r="BN65" s="20">
        <f t="shared" si="43"/>
        <v>0</v>
      </c>
      <c r="BO65" s="20">
        <f t="shared" si="43"/>
        <v>0</v>
      </c>
      <c r="BP65" s="20">
        <f t="shared" si="43"/>
        <v>0</v>
      </c>
      <c r="BQ65" s="20">
        <f t="shared" si="43"/>
        <v>0</v>
      </c>
      <c r="BR65" s="20">
        <f t="shared" si="32"/>
        <v>0</v>
      </c>
      <c r="BS65" s="20">
        <f t="shared" si="32"/>
        <v>0</v>
      </c>
      <c r="BT65" s="20">
        <f t="shared" si="32"/>
        <v>0</v>
      </c>
      <c r="BU65" s="20">
        <f t="shared" si="32"/>
        <v>0</v>
      </c>
      <c r="BV65" s="20">
        <f t="shared" si="32"/>
        <v>320000</v>
      </c>
      <c r="BW65" s="21">
        <f t="shared" ref="BW65:BW82" si="48">+BX65/G65</f>
        <v>0.97377310087173097</v>
      </c>
      <c r="BX65" s="20">
        <f t="shared" ref="BX65:BX67" si="49">SUM(BY65:CS65)</f>
        <v>39096990</v>
      </c>
      <c r="BY65" s="20"/>
      <c r="BZ65" s="20">
        <f>+'[3]OCTUBRE 2018'!$H$2304</f>
        <v>15250000</v>
      </c>
      <c r="CA65" s="20">
        <f>+'[6]SEPTIEMBRE 2018'!$H$2013+'[6]SEPTIEMBRE 2018'!$H$2015+'[6]SEPTIEMBRE 2018'!$H$2017+'[6]SEPTIEMBRE 2018'!$H$2018</f>
        <v>17866990</v>
      </c>
      <c r="CB65" s="20"/>
      <c r="CC65" s="20"/>
      <c r="CD65" s="20"/>
      <c r="CE65" s="20"/>
      <c r="CF65" s="20"/>
      <c r="CG65" s="20"/>
      <c r="CH65" s="20"/>
      <c r="CI65" s="20"/>
      <c r="CJ65" s="20"/>
      <c r="CK65" s="20"/>
      <c r="CL65" s="20"/>
      <c r="CM65" s="20"/>
      <c r="CN65" s="20"/>
      <c r="CO65" s="20"/>
      <c r="CP65" s="20"/>
      <c r="CQ65" s="20"/>
      <c r="CR65" s="20"/>
      <c r="CS65" s="20">
        <f>+'[2]AGOSTO 2018'!$H$1857</f>
        <v>5980000</v>
      </c>
      <c r="CT65" s="21">
        <f t="shared" si="6"/>
        <v>2.6226899128269032E-2</v>
      </c>
      <c r="CU65" s="20">
        <f t="shared" si="40"/>
        <v>1053010</v>
      </c>
      <c r="CV65" s="20">
        <f t="shared" si="46"/>
        <v>0</v>
      </c>
      <c r="CW65" s="20">
        <f t="shared" si="46"/>
        <v>0</v>
      </c>
      <c r="CX65" s="20">
        <f t="shared" si="46"/>
        <v>733010</v>
      </c>
      <c r="CY65" s="20">
        <f t="shared" si="46"/>
        <v>0</v>
      </c>
      <c r="CZ65" s="20">
        <f t="shared" si="46"/>
        <v>0</v>
      </c>
      <c r="DA65" s="20">
        <f t="shared" si="44"/>
        <v>0</v>
      </c>
      <c r="DB65" s="20">
        <f t="shared" si="44"/>
        <v>0</v>
      </c>
      <c r="DC65" s="20">
        <f t="shared" si="44"/>
        <v>0</v>
      </c>
      <c r="DD65" s="20">
        <f t="shared" si="44"/>
        <v>0</v>
      </c>
      <c r="DE65" s="20">
        <f t="shared" si="44"/>
        <v>0</v>
      </c>
      <c r="DF65" s="20">
        <f t="shared" si="44"/>
        <v>0</v>
      </c>
      <c r="DG65" s="20">
        <f t="shared" si="44"/>
        <v>0</v>
      </c>
      <c r="DH65" s="20">
        <f t="shared" si="44"/>
        <v>0</v>
      </c>
      <c r="DI65" s="20">
        <f t="shared" si="44"/>
        <v>0</v>
      </c>
      <c r="DJ65" s="20">
        <f t="shared" si="44"/>
        <v>0</v>
      </c>
      <c r="DK65" s="20">
        <f t="shared" si="44"/>
        <v>0</v>
      </c>
      <c r="DL65" s="20">
        <f t="shared" si="35"/>
        <v>0</v>
      </c>
      <c r="DM65" s="20">
        <f t="shared" si="35"/>
        <v>0</v>
      </c>
      <c r="DN65" s="20">
        <f t="shared" si="35"/>
        <v>0</v>
      </c>
      <c r="DO65" s="20">
        <f t="shared" si="35"/>
        <v>0</v>
      </c>
      <c r="DP65" s="20">
        <f t="shared" si="35"/>
        <v>320000</v>
      </c>
      <c r="DR65" s="170"/>
      <c r="DS65" s="43">
        <f t="shared" si="36"/>
        <v>40150000</v>
      </c>
      <c r="DT65" s="180">
        <f t="shared" si="37"/>
        <v>39096990</v>
      </c>
      <c r="DU65" s="182">
        <f t="shared" si="38"/>
        <v>0.97377310087173097</v>
      </c>
    </row>
    <row r="66" spans="1:125" ht="35.25" hidden="1" customHeight="1" x14ac:dyDescent="0.25">
      <c r="A66" s="234"/>
      <c r="B66" s="54"/>
      <c r="C66" s="16" t="s">
        <v>202</v>
      </c>
      <c r="D66" s="27" t="s">
        <v>203</v>
      </c>
      <c r="E66" s="18">
        <v>410</v>
      </c>
      <c r="F66" s="19" t="s">
        <v>127</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7"/>
        <v>0.45379557605553039</v>
      </c>
      <c r="AD66" s="20">
        <f t="shared" si="30"/>
        <v>864992</v>
      </c>
      <c r="AE66" s="20"/>
      <c r="AF66" s="20"/>
      <c r="AG66" s="20">
        <f>+'[7]MAYO 2018'!$M$1299</f>
        <v>864992</v>
      </c>
      <c r="AH66" s="20"/>
      <c r="AI66" s="20"/>
      <c r="AJ66" s="20"/>
      <c r="AK66" s="20"/>
      <c r="AL66" s="20"/>
      <c r="AM66" s="20"/>
      <c r="AN66" s="20"/>
      <c r="AO66" s="20"/>
      <c r="AP66" s="20"/>
      <c r="AQ66" s="20"/>
      <c r="AR66" s="20"/>
      <c r="AS66" s="20"/>
      <c r="AT66" s="20"/>
      <c r="AU66" s="20"/>
      <c r="AV66" s="20"/>
      <c r="AW66" s="20"/>
      <c r="AX66" s="20"/>
      <c r="AY66" s="20"/>
      <c r="AZ66" s="21">
        <f t="shared" si="10"/>
        <v>0.54620442394446966</v>
      </c>
      <c r="BA66" s="20">
        <f t="shared" si="39"/>
        <v>1041135</v>
      </c>
      <c r="BB66" s="20">
        <f t="shared" si="45"/>
        <v>0</v>
      </c>
      <c r="BC66" s="20">
        <f t="shared" si="45"/>
        <v>0</v>
      </c>
      <c r="BD66" s="20">
        <f t="shared" si="45"/>
        <v>1041135</v>
      </c>
      <c r="BE66" s="20">
        <f t="shared" si="45"/>
        <v>0</v>
      </c>
      <c r="BF66" s="20">
        <f t="shared" si="45"/>
        <v>0</v>
      </c>
      <c r="BG66" s="20">
        <f t="shared" si="43"/>
        <v>0</v>
      </c>
      <c r="BH66" s="20">
        <f t="shared" si="43"/>
        <v>0</v>
      </c>
      <c r="BI66" s="20">
        <f t="shared" si="43"/>
        <v>0</v>
      </c>
      <c r="BJ66" s="20">
        <f t="shared" si="43"/>
        <v>0</v>
      </c>
      <c r="BK66" s="20">
        <f t="shared" si="43"/>
        <v>0</v>
      </c>
      <c r="BL66" s="20">
        <f t="shared" si="43"/>
        <v>0</v>
      </c>
      <c r="BM66" s="20">
        <f t="shared" si="43"/>
        <v>0</v>
      </c>
      <c r="BN66" s="20">
        <f t="shared" si="43"/>
        <v>0</v>
      </c>
      <c r="BO66" s="20">
        <f t="shared" si="43"/>
        <v>0</v>
      </c>
      <c r="BP66" s="20">
        <f t="shared" si="43"/>
        <v>0</v>
      </c>
      <c r="BQ66" s="20">
        <f t="shared" si="43"/>
        <v>0</v>
      </c>
      <c r="BR66" s="20">
        <f t="shared" si="32"/>
        <v>0</v>
      </c>
      <c r="BS66" s="20">
        <f t="shared" si="32"/>
        <v>0</v>
      </c>
      <c r="BT66" s="20">
        <f t="shared" si="32"/>
        <v>0</v>
      </c>
      <c r="BU66" s="20">
        <f t="shared" si="32"/>
        <v>0</v>
      </c>
      <c r="BV66" s="20">
        <f t="shared" si="32"/>
        <v>0</v>
      </c>
      <c r="BW66" s="21">
        <f t="shared" si="48"/>
        <v>0.45379557605553039</v>
      </c>
      <c r="BX66" s="20">
        <f t="shared" si="49"/>
        <v>864992</v>
      </c>
      <c r="BY66" s="20"/>
      <c r="BZ66" s="20"/>
      <c r="CA66" s="20">
        <f>+'[7]MAYO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40"/>
        <v>1041135</v>
      </c>
      <c r="CV66" s="20">
        <f t="shared" si="46"/>
        <v>0</v>
      </c>
      <c r="CW66" s="20">
        <f t="shared" si="46"/>
        <v>0</v>
      </c>
      <c r="CX66" s="20">
        <f t="shared" si="46"/>
        <v>1041135</v>
      </c>
      <c r="CY66" s="20">
        <f t="shared" si="46"/>
        <v>0</v>
      </c>
      <c r="CZ66" s="20">
        <f t="shared" si="46"/>
        <v>0</v>
      </c>
      <c r="DA66" s="20">
        <f t="shared" si="44"/>
        <v>0</v>
      </c>
      <c r="DB66" s="20">
        <f t="shared" si="44"/>
        <v>0</v>
      </c>
      <c r="DC66" s="20">
        <f t="shared" si="44"/>
        <v>0</v>
      </c>
      <c r="DD66" s="20">
        <f t="shared" si="44"/>
        <v>0</v>
      </c>
      <c r="DE66" s="20">
        <f t="shared" si="44"/>
        <v>0</v>
      </c>
      <c r="DF66" s="20">
        <f t="shared" si="44"/>
        <v>0</v>
      </c>
      <c r="DG66" s="20">
        <f t="shared" si="44"/>
        <v>0</v>
      </c>
      <c r="DH66" s="20">
        <f t="shared" si="44"/>
        <v>0</v>
      </c>
      <c r="DI66" s="20">
        <f t="shared" si="44"/>
        <v>0</v>
      </c>
      <c r="DJ66" s="20">
        <f t="shared" si="44"/>
        <v>0</v>
      </c>
      <c r="DK66" s="20">
        <f t="shared" si="44"/>
        <v>0</v>
      </c>
      <c r="DL66" s="20">
        <f t="shared" si="35"/>
        <v>0</v>
      </c>
      <c r="DM66" s="20">
        <f t="shared" si="35"/>
        <v>0</v>
      </c>
      <c r="DN66" s="20">
        <f t="shared" si="35"/>
        <v>0</v>
      </c>
      <c r="DO66" s="20">
        <f t="shared" si="35"/>
        <v>0</v>
      </c>
      <c r="DP66" s="20">
        <f t="shared" si="35"/>
        <v>0</v>
      </c>
      <c r="DR66" s="169"/>
      <c r="DS66" s="43">
        <f t="shared" si="36"/>
        <v>1906127</v>
      </c>
      <c r="DT66" s="180">
        <f t="shared" si="37"/>
        <v>864992</v>
      </c>
      <c r="DU66" s="182">
        <f t="shared" si="38"/>
        <v>0.45379557605553039</v>
      </c>
    </row>
    <row r="67" spans="1:125" ht="33" hidden="1" customHeight="1" x14ac:dyDescent="0.25">
      <c r="A67" s="234"/>
      <c r="B67" s="54"/>
      <c r="C67" s="16" t="s">
        <v>204</v>
      </c>
      <c r="D67" s="27" t="s">
        <v>205</v>
      </c>
      <c r="E67" s="18">
        <v>410</v>
      </c>
      <c r="F67" s="19" t="s">
        <v>127</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7"/>
        <v>1</v>
      </c>
      <c r="AD67" s="20">
        <f t="shared" si="30"/>
        <v>10225841</v>
      </c>
      <c r="AE67" s="20"/>
      <c r="AF67" s="20"/>
      <c r="AG67" s="20">
        <f>+'[4]JULIO 2018'!$M$1610</f>
        <v>10225841</v>
      </c>
      <c r="AH67" s="20"/>
      <c r="AI67" s="20"/>
      <c r="AJ67" s="20"/>
      <c r="AK67" s="20"/>
      <c r="AL67" s="20"/>
      <c r="AM67" s="20"/>
      <c r="AN67" s="20"/>
      <c r="AO67" s="20"/>
      <c r="AP67" s="20"/>
      <c r="AQ67" s="20"/>
      <c r="AR67" s="20"/>
      <c r="AS67" s="20"/>
      <c r="AT67" s="20"/>
      <c r="AU67" s="20"/>
      <c r="AV67" s="20"/>
      <c r="AW67" s="20"/>
      <c r="AX67" s="20"/>
      <c r="AY67" s="20"/>
      <c r="AZ67" s="21">
        <f t="shared" si="10"/>
        <v>0</v>
      </c>
      <c r="BA67" s="20">
        <f t="shared" si="39"/>
        <v>0</v>
      </c>
      <c r="BB67" s="20">
        <f t="shared" si="45"/>
        <v>0</v>
      </c>
      <c r="BC67" s="20">
        <f t="shared" si="45"/>
        <v>0</v>
      </c>
      <c r="BD67" s="20">
        <f t="shared" si="45"/>
        <v>0</v>
      </c>
      <c r="BE67" s="20">
        <f t="shared" si="45"/>
        <v>0</v>
      </c>
      <c r="BF67" s="20">
        <f t="shared" si="45"/>
        <v>0</v>
      </c>
      <c r="BG67" s="20">
        <f t="shared" si="43"/>
        <v>0</v>
      </c>
      <c r="BH67" s="20">
        <f t="shared" si="43"/>
        <v>0</v>
      </c>
      <c r="BI67" s="20">
        <f t="shared" si="43"/>
        <v>0</v>
      </c>
      <c r="BJ67" s="20">
        <f t="shared" si="43"/>
        <v>0</v>
      </c>
      <c r="BK67" s="20">
        <f t="shared" si="43"/>
        <v>0</v>
      </c>
      <c r="BL67" s="20">
        <f t="shared" si="43"/>
        <v>0</v>
      </c>
      <c r="BM67" s="20">
        <f t="shared" si="43"/>
        <v>0</v>
      </c>
      <c r="BN67" s="20">
        <f t="shared" si="43"/>
        <v>0</v>
      </c>
      <c r="BO67" s="20">
        <f t="shared" si="43"/>
        <v>0</v>
      </c>
      <c r="BP67" s="20">
        <f t="shared" si="43"/>
        <v>0</v>
      </c>
      <c r="BQ67" s="20">
        <f t="shared" si="43"/>
        <v>0</v>
      </c>
      <c r="BR67" s="20">
        <f t="shared" si="32"/>
        <v>0</v>
      </c>
      <c r="BS67" s="20">
        <f t="shared" si="32"/>
        <v>0</v>
      </c>
      <c r="BT67" s="20">
        <f t="shared" si="32"/>
        <v>0</v>
      </c>
      <c r="BU67" s="20">
        <f t="shared" si="32"/>
        <v>0</v>
      </c>
      <c r="BV67" s="20">
        <f t="shared" si="32"/>
        <v>0</v>
      </c>
      <c r="BW67" s="21">
        <f t="shared" si="48"/>
        <v>1</v>
      </c>
      <c r="BX67" s="20">
        <f t="shared" si="49"/>
        <v>10225841</v>
      </c>
      <c r="BY67" s="20"/>
      <c r="BZ67" s="20"/>
      <c r="CA67" s="20">
        <f>+'[2]AGOSTO 2018'!$H$1870+'[2]AGOSTO 2018'!$H$1872+'[2]AGOSTO 2018'!$H$1888+'[2]AGOSTO 2018'!$H$1904+'[2]AGOSTO 2018'!$H$1909+'[2]AGOSTO 2018'!$H$1911</f>
        <v>10225841</v>
      </c>
      <c r="CB67" s="20"/>
      <c r="CC67" s="20"/>
      <c r="CD67" s="20"/>
      <c r="CE67" s="20"/>
      <c r="CF67" s="20"/>
      <c r="CG67" s="20"/>
      <c r="CH67" s="20"/>
      <c r="CI67" s="20"/>
      <c r="CJ67" s="20"/>
      <c r="CK67" s="20"/>
      <c r="CL67" s="20"/>
      <c r="CM67" s="20"/>
      <c r="CN67" s="20"/>
      <c r="CO67" s="20"/>
      <c r="CP67" s="20"/>
      <c r="CQ67" s="20"/>
      <c r="CR67" s="20"/>
      <c r="CS67" s="20"/>
      <c r="CT67" s="21">
        <f t="shared" si="6"/>
        <v>0</v>
      </c>
      <c r="CU67" s="20">
        <f t="shared" si="40"/>
        <v>0</v>
      </c>
      <c r="CV67" s="20">
        <f t="shared" si="46"/>
        <v>0</v>
      </c>
      <c r="CW67" s="20">
        <f t="shared" si="46"/>
        <v>0</v>
      </c>
      <c r="CX67" s="20">
        <f t="shared" si="46"/>
        <v>0</v>
      </c>
      <c r="CY67" s="20">
        <f t="shared" si="46"/>
        <v>0</v>
      </c>
      <c r="CZ67" s="20">
        <f t="shared" si="46"/>
        <v>0</v>
      </c>
      <c r="DA67" s="20">
        <f t="shared" si="44"/>
        <v>0</v>
      </c>
      <c r="DB67" s="20">
        <f t="shared" si="44"/>
        <v>0</v>
      </c>
      <c r="DC67" s="20">
        <f t="shared" si="44"/>
        <v>0</v>
      </c>
      <c r="DD67" s="20">
        <f t="shared" si="44"/>
        <v>0</v>
      </c>
      <c r="DE67" s="20">
        <f t="shared" si="44"/>
        <v>0</v>
      </c>
      <c r="DF67" s="20">
        <f t="shared" si="44"/>
        <v>0</v>
      </c>
      <c r="DG67" s="20">
        <f t="shared" si="44"/>
        <v>0</v>
      </c>
      <c r="DH67" s="20">
        <f t="shared" si="44"/>
        <v>0</v>
      </c>
      <c r="DI67" s="20">
        <f t="shared" si="44"/>
        <v>0</v>
      </c>
      <c r="DJ67" s="20">
        <f t="shared" si="44"/>
        <v>0</v>
      </c>
      <c r="DK67" s="20">
        <f t="shared" si="44"/>
        <v>0</v>
      </c>
      <c r="DL67" s="20">
        <f t="shared" si="35"/>
        <v>0</v>
      </c>
      <c r="DM67" s="20">
        <f t="shared" si="35"/>
        <v>0</v>
      </c>
      <c r="DN67" s="20">
        <f t="shared" si="35"/>
        <v>0</v>
      </c>
      <c r="DO67" s="20">
        <f t="shared" si="35"/>
        <v>0</v>
      </c>
      <c r="DP67" s="20">
        <f t="shared" si="35"/>
        <v>0</v>
      </c>
      <c r="DR67" s="170"/>
      <c r="DS67" s="43">
        <f t="shared" si="36"/>
        <v>10225841</v>
      </c>
      <c r="DT67" s="180">
        <f t="shared" si="37"/>
        <v>10225841</v>
      </c>
      <c r="DU67" s="182">
        <f t="shared" si="38"/>
        <v>1</v>
      </c>
    </row>
    <row r="68" spans="1:125" ht="65.25" hidden="1" customHeight="1" x14ac:dyDescent="0.25">
      <c r="A68" s="234"/>
      <c r="B68" s="235" t="s">
        <v>206</v>
      </c>
      <c r="C68" s="16" t="s">
        <v>207</v>
      </c>
      <c r="D68" s="17" t="s">
        <v>208</v>
      </c>
      <c r="E68" s="18">
        <v>410</v>
      </c>
      <c r="F68" s="19" t="s">
        <v>209</v>
      </c>
      <c r="G68" s="20">
        <f t="shared" si="29"/>
        <v>126395862</v>
      </c>
      <c r="H68" s="30"/>
      <c r="I68" s="20"/>
      <c r="J68" s="20"/>
      <c r="K68" s="20"/>
      <c r="L68" s="30"/>
      <c r="M68" s="30"/>
      <c r="N68" s="30"/>
      <c r="O68" s="30"/>
      <c r="P68" s="30"/>
      <c r="Q68" s="20"/>
      <c r="R68" s="20"/>
      <c r="S68" s="20"/>
      <c r="T68" s="20"/>
      <c r="U68" s="20"/>
      <c r="V68" s="20"/>
      <c r="W68" s="20"/>
      <c r="X68" s="20"/>
      <c r="Y68" s="20">
        <f>61582749-21499179+50000000</f>
        <v>90083570</v>
      </c>
      <c r="Z68" s="20"/>
      <c r="AA68" s="20"/>
      <c r="AB68" s="20">
        <f>34000000-2000000+4312292</f>
        <v>36312292</v>
      </c>
      <c r="AC68" s="21">
        <f t="shared" si="47"/>
        <v>0.58701179631972444</v>
      </c>
      <c r="AD68" s="20">
        <f t="shared" si="30"/>
        <v>74195862</v>
      </c>
      <c r="AE68" s="20"/>
      <c r="AF68" s="20"/>
      <c r="AG68" s="20"/>
      <c r="AH68" s="20"/>
      <c r="AI68" s="20"/>
      <c r="AJ68" s="20"/>
      <c r="AK68" s="20"/>
      <c r="AL68" s="20"/>
      <c r="AM68" s="20"/>
      <c r="AN68" s="20"/>
      <c r="AO68" s="20"/>
      <c r="AP68" s="20"/>
      <c r="AQ68" s="20"/>
      <c r="AR68" s="20"/>
      <c r="AS68" s="20"/>
      <c r="AT68" s="20"/>
      <c r="AU68" s="20"/>
      <c r="AV68" s="20">
        <f>+'[4]JULIO 2018'!$AA$1657</f>
        <v>40083570</v>
      </c>
      <c r="AW68" s="20"/>
      <c r="AX68" s="20"/>
      <c r="AY68" s="20">
        <f>+'[4]JULIO 2018'!$AF$1657</f>
        <v>34112292</v>
      </c>
      <c r="AZ68" s="21">
        <f t="shared" si="10"/>
        <v>0.41298820368027556</v>
      </c>
      <c r="BA68" s="20">
        <f t="shared" si="39"/>
        <v>52200000</v>
      </c>
      <c r="BB68" s="20">
        <f t="shared" si="45"/>
        <v>0</v>
      </c>
      <c r="BC68" s="20">
        <f t="shared" si="45"/>
        <v>0</v>
      </c>
      <c r="BD68" s="20">
        <f t="shared" si="45"/>
        <v>0</v>
      </c>
      <c r="BE68" s="20">
        <f t="shared" si="45"/>
        <v>0</v>
      </c>
      <c r="BF68" s="20">
        <f t="shared" si="45"/>
        <v>0</v>
      </c>
      <c r="BG68" s="20">
        <f t="shared" si="43"/>
        <v>0</v>
      </c>
      <c r="BH68" s="20">
        <f t="shared" si="43"/>
        <v>0</v>
      </c>
      <c r="BI68" s="20">
        <f t="shared" si="43"/>
        <v>0</v>
      </c>
      <c r="BJ68" s="20">
        <f t="shared" si="43"/>
        <v>0</v>
      </c>
      <c r="BK68" s="20">
        <f t="shared" si="43"/>
        <v>0</v>
      </c>
      <c r="BL68" s="20">
        <f t="shared" si="43"/>
        <v>0</v>
      </c>
      <c r="BM68" s="20">
        <f t="shared" si="43"/>
        <v>0</v>
      </c>
      <c r="BN68" s="20">
        <f t="shared" si="43"/>
        <v>0</v>
      </c>
      <c r="BO68" s="20">
        <f t="shared" si="43"/>
        <v>0</v>
      </c>
      <c r="BP68" s="20">
        <f t="shared" si="43"/>
        <v>0</v>
      </c>
      <c r="BQ68" s="20">
        <f t="shared" si="43"/>
        <v>0</v>
      </c>
      <c r="BR68" s="20">
        <f t="shared" si="32"/>
        <v>0</v>
      </c>
      <c r="BS68" s="20">
        <f t="shared" si="32"/>
        <v>50000000</v>
      </c>
      <c r="BT68" s="20">
        <f t="shared" si="32"/>
        <v>0</v>
      </c>
      <c r="BU68" s="20">
        <f t="shared" si="32"/>
        <v>0</v>
      </c>
      <c r="BV68" s="20">
        <f t="shared" si="32"/>
        <v>2200000</v>
      </c>
      <c r="BW68" s="21">
        <f t="shared" si="48"/>
        <v>0.5711884934967254</v>
      </c>
      <c r="BX68" s="20">
        <f t="shared" si="33"/>
        <v>72195862</v>
      </c>
      <c r="BY68" s="20"/>
      <c r="BZ68" s="20"/>
      <c r="CA68" s="20"/>
      <c r="CB68" s="20"/>
      <c r="CC68" s="20"/>
      <c r="CD68" s="20"/>
      <c r="CE68" s="20"/>
      <c r="CF68" s="20"/>
      <c r="CG68" s="20"/>
      <c r="CH68" s="20"/>
      <c r="CI68" s="20"/>
      <c r="CJ68" s="20"/>
      <c r="CK68" s="20"/>
      <c r="CL68" s="20"/>
      <c r="CM68" s="20"/>
      <c r="CN68" s="20"/>
      <c r="CO68" s="20"/>
      <c r="CP68" s="20">
        <f>+'[4]JULIO 2018'!$H$1666</f>
        <v>40083570</v>
      </c>
      <c r="CQ68" s="20"/>
      <c r="CR68" s="20"/>
      <c r="CS68" s="20">
        <f>+'[2]AGOSTO 2018'!$H$1917+'[2]AGOSTO 2018'!$H$1919+'[2]AGOSTO 2018'!$H$1921+'[2]AGOSTO 2018'!$H$1923+'[2]AGOSTO 2018'!$H$1927+'[2]AGOSTO 2018'!$H$1929</f>
        <v>32112292</v>
      </c>
      <c r="CT68" s="21">
        <f t="shared" si="6"/>
        <v>0.4288115065032746</v>
      </c>
      <c r="CU68" s="20">
        <f t="shared" si="40"/>
        <v>54200000</v>
      </c>
      <c r="CV68" s="20">
        <f t="shared" si="46"/>
        <v>0</v>
      </c>
      <c r="CW68" s="20">
        <f t="shared" si="46"/>
        <v>0</v>
      </c>
      <c r="CX68" s="20">
        <f t="shared" si="46"/>
        <v>0</v>
      </c>
      <c r="CY68" s="20">
        <f t="shared" si="46"/>
        <v>0</v>
      </c>
      <c r="CZ68" s="20">
        <f t="shared" si="46"/>
        <v>0</v>
      </c>
      <c r="DA68" s="20">
        <f t="shared" si="44"/>
        <v>0</v>
      </c>
      <c r="DB68" s="20">
        <f t="shared" si="44"/>
        <v>0</v>
      </c>
      <c r="DC68" s="20">
        <f t="shared" si="44"/>
        <v>0</v>
      </c>
      <c r="DD68" s="20">
        <f t="shared" si="44"/>
        <v>0</v>
      </c>
      <c r="DE68" s="20">
        <f t="shared" si="44"/>
        <v>0</v>
      </c>
      <c r="DF68" s="20">
        <f t="shared" si="44"/>
        <v>0</v>
      </c>
      <c r="DG68" s="20">
        <f t="shared" si="44"/>
        <v>0</v>
      </c>
      <c r="DH68" s="20">
        <f t="shared" si="44"/>
        <v>0</v>
      </c>
      <c r="DI68" s="20">
        <f t="shared" si="44"/>
        <v>0</v>
      </c>
      <c r="DJ68" s="20">
        <f t="shared" si="44"/>
        <v>0</v>
      </c>
      <c r="DK68" s="20">
        <f t="shared" si="44"/>
        <v>0</v>
      </c>
      <c r="DL68" s="20">
        <f t="shared" si="35"/>
        <v>0</v>
      </c>
      <c r="DM68" s="20">
        <f t="shared" si="35"/>
        <v>50000000</v>
      </c>
      <c r="DN68" s="20">
        <f t="shared" si="35"/>
        <v>0</v>
      </c>
      <c r="DO68" s="20">
        <f t="shared" si="35"/>
        <v>0</v>
      </c>
      <c r="DP68" s="20">
        <f t="shared" si="35"/>
        <v>4200000</v>
      </c>
      <c r="DR68" s="170"/>
      <c r="DS68" s="43">
        <f t="shared" si="36"/>
        <v>126395862</v>
      </c>
      <c r="DT68" s="180">
        <f t="shared" si="37"/>
        <v>72195862</v>
      </c>
      <c r="DU68" s="182">
        <f t="shared" si="38"/>
        <v>0.5711884934967254</v>
      </c>
    </row>
    <row r="69" spans="1:125" ht="63" hidden="1" customHeight="1" x14ac:dyDescent="0.25">
      <c r="A69" s="234"/>
      <c r="B69" s="235"/>
      <c r="C69" s="16" t="s">
        <v>210</v>
      </c>
      <c r="D69" s="17" t="s">
        <v>211</v>
      </c>
      <c r="E69" s="18">
        <v>410</v>
      </c>
      <c r="F69" s="19" t="s">
        <v>133</v>
      </c>
      <c r="G69" s="20">
        <f t="shared" si="29"/>
        <v>145249179</v>
      </c>
      <c r="H69" s="30"/>
      <c r="I69" s="20">
        <f>70000000+4750000</f>
        <v>74750000</v>
      </c>
      <c r="J69" s="20"/>
      <c r="K69" s="20"/>
      <c r="L69" s="30"/>
      <c r="M69" s="30"/>
      <c r="N69" s="30"/>
      <c r="O69" s="30"/>
      <c r="P69" s="30"/>
      <c r="Q69" s="20"/>
      <c r="R69" s="20"/>
      <c r="S69" s="20"/>
      <c r="T69" s="20"/>
      <c r="U69" s="20"/>
      <c r="V69" s="20"/>
      <c r="W69" s="20"/>
      <c r="X69" s="20"/>
      <c r="Y69" s="20">
        <f>21499179+45000000</f>
        <v>66499179</v>
      </c>
      <c r="Z69" s="20"/>
      <c r="AA69" s="20"/>
      <c r="AB69" s="20">
        <v>4000000</v>
      </c>
      <c r="AC69" s="21">
        <f t="shared" si="47"/>
        <v>0.74974047873964234</v>
      </c>
      <c r="AD69" s="20">
        <f t="shared" si="30"/>
        <v>108899189</v>
      </c>
      <c r="AE69" s="20"/>
      <c r="AF69" s="20">
        <f>+'[6]SEPTIEMBRE 2018'!$K$2098</f>
        <v>74485857</v>
      </c>
      <c r="AG69" s="20"/>
      <c r="AH69" s="20"/>
      <c r="AI69" s="20"/>
      <c r="AJ69" s="20"/>
      <c r="AK69" s="20"/>
      <c r="AL69" s="20"/>
      <c r="AM69" s="20"/>
      <c r="AN69" s="20"/>
      <c r="AO69" s="20"/>
      <c r="AP69" s="20"/>
      <c r="AQ69" s="20"/>
      <c r="AR69" s="20"/>
      <c r="AS69" s="20"/>
      <c r="AT69" s="20"/>
      <c r="AU69" s="20"/>
      <c r="AV69" s="20">
        <f>+'[3]OCTUBRE 2018'!$AA$2384</f>
        <v>34413332</v>
      </c>
      <c r="AW69" s="20"/>
      <c r="AX69" s="20"/>
      <c r="AY69" s="20"/>
      <c r="AZ69" s="21">
        <f t="shared" si="10"/>
        <v>0.25025952126035766</v>
      </c>
      <c r="BA69" s="20">
        <f t="shared" si="39"/>
        <v>36349990</v>
      </c>
      <c r="BB69" s="20">
        <f t="shared" si="45"/>
        <v>0</v>
      </c>
      <c r="BC69" s="20">
        <f t="shared" si="45"/>
        <v>264143</v>
      </c>
      <c r="BD69" s="20">
        <f t="shared" si="45"/>
        <v>0</v>
      </c>
      <c r="BE69" s="20">
        <f t="shared" si="45"/>
        <v>0</v>
      </c>
      <c r="BF69" s="20">
        <f t="shared" si="45"/>
        <v>0</v>
      </c>
      <c r="BG69" s="20">
        <f t="shared" si="43"/>
        <v>0</v>
      </c>
      <c r="BH69" s="20">
        <f t="shared" si="43"/>
        <v>0</v>
      </c>
      <c r="BI69" s="20">
        <f t="shared" si="43"/>
        <v>0</v>
      </c>
      <c r="BJ69" s="20">
        <f t="shared" si="43"/>
        <v>0</v>
      </c>
      <c r="BK69" s="20">
        <f t="shared" si="43"/>
        <v>0</v>
      </c>
      <c r="BL69" s="20">
        <f t="shared" si="43"/>
        <v>0</v>
      </c>
      <c r="BM69" s="20">
        <f t="shared" si="43"/>
        <v>0</v>
      </c>
      <c r="BN69" s="20">
        <f t="shared" si="43"/>
        <v>0</v>
      </c>
      <c r="BO69" s="20">
        <f t="shared" si="43"/>
        <v>0</v>
      </c>
      <c r="BP69" s="20">
        <f t="shared" si="43"/>
        <v>0</v>
      </c>
      <c r="BQ69" s="20">
        <f t="shared" si="43"/>
        <v>0</v>
      </c>
      <c r="BR69" s="20">
        <f t="shared" si="32"/>
        <v>0</v>
      </c>
      <c r="BS69" s="20">
        <f t="shared" si="32"/>
        <v>32085847</v>
      </c>
      <c r="BT69" s="20">
        <f t="shared" si="32"/>
        <v>0</v>
      </c>
      <c r="BU69" s="20">
        <f t="shared" si="32"/>
        <v>0</v>
      </c>
      <c r="BV69" s="20">
        <f t="shared" si="32"/>
        <v>4000000</v>
      </c>
      <c r="BW69" s="21">
        <f t="shared" si="48"/>
        <v>0.65124308206933135</v>
      </c>
      <c r="BX69" s="20">
        <f t="shared" si="33"/>
        <v>94592523</v>
      </c>
      <c r="BY69" s="20"/>
      <c r="BZ69" s="20">
        <f>+'[6]SEPTIEMBRE 2018'!$H$2096-CP69</f>
        <v>74485857</v>
      </c>
      <c r="CA69" s="20"/>
      <c r="CB69" s="20"/>
      <c r="CC69" s="20"/>
      <c r="CD69" s="20"/>
      <c r="CE69" s="20"/>
      <c r="CF69" s="20"/>
      <c r="CG69" s="20"/>
      <c r="CH69" s="20"/>
      <c r="CI69" s="20"/>
      <c r="CJ69" s="20"/>
      <c r="CK69" s="20"/>
      <c r="CL69" s="20"/>
      <c r="CM69" s="20"/>
      <c r="CN69" s="20"/>
      <c r="CO69" s="20"/>
      <c r="CP69" s="20">
        <f>+'[6]SEPTIEMBRE 2018'!$H$2125+'[6]SEPTIEMBRE 2018'!$H$2130</f>
        <v>20106666</v>
      </c>
      <c r="CQ69" s="20"/>
      <c r="CR69" s="20"/>
      <c r="CS69" s="20"/>
      <c r="CT69" s="21">
        <f t="shared" si="6"/>
        <v>0.34875691793066865</v>
      </c>
      <c r="CU69" s="20">
        <f t="shared" si="40"/>
        <v>50656656</v>
      </c>
      <c r="CV69" s="20">
        <f t="shared" si="46"/>
        <v>0</v>
      </c>
      <c r="CW69" s="20">
        <f t="shared" si="46"/>
        <v>264143</v>
      </c>
      <c r="CX69" s="20">
        <f t="shared" si="46"/>
        <v>0</v>
      </c>
      <c r="CY69" s="20">
        <f t="shared" si="46"/>
        <v>0</v>
      </c>
      <c r="CZ69" s="20">
        <f t="shared" si="46"/>
        <v>0</v>
      </c>
      <c r="DA69" s="20">
        <f t="shared" si="44"/>
        <v>0</v>
      </c>
      <c r="DB69" s="20">
        <f t="shared" si="44"/>
        <v>0</v>
      </c>
      <c r="DC69" s="20">
        <f t="shared" si="44"/>
        <v>0</v>
      </c>
      <c r="DD69" s="20">
        <f t="shared" si="44"/>
        <v>0</v>
      </c>
      <c r="DE69" s="20">
        <f t="shared" si="44"/>
        <v>0</v>
      </c>
      <c r="DF69" s="20">
        <f t="shared" si="44"/>
        <v>0</v>
      </c>
      <c r="DG69" s="20">
        <f t="shared" si="44"/>
        <v>0</v>
      </c>
      <c r="DH69" s="20">
        <f t="shared" si="44"/>
        <v>0</v>
      </c>
      <c r="DI69" s="20">
        <f t="shared" si="44"/>
        <v>0</v>
      </c>
      <c r="DJ69" s="20">
        <f t="shared" si="44"/>
        <v>0</v>
      </c>
      <c r="DK69" s="20">
        <f t="shared" si="44"/>
        <v>0</v>
      </c>
      <c r="DL69" s="20">
        <f t="shared" si="35"/>
        <v>0</v>
      </c>
      <c r="DM69" s="20">
        <f t="shared" si="35"/>
        <v>46392513</v>
      </c>
      <c r="DN69" s="20">
        <f t="shared" si="35"/>
        <v>0</v>
      </c>
      <c r="DO69" s="20">
        <f t="shared" si="35"/>
        <v>0</v>
      </c>
      <c r="DP69" s="20">
        <f t="shared" si="35"/>
        <v>4000000</v>
      </c>
      <c r="DR69" s="170"/>
      <c r="DS69" s="43">
        <f t="shared" si="36"/>
        <v>145249179</v>
      </c>
      <c r="DT69" s="180">
        <f t="shared" si="37"/>
        <v>94592523</v>
      </c>
      <c r="DU69" s="182">
        <f t="shared" si="38"/>
        <v>0.65124308206933135</v>
      </c>
    </row>
    <row r="70" spans="1:125" ht="120" hidden="1" customHeight="1" x14ac:dyDescent="0.25">
      <c r="A70" s="234"/>
      <c r="B70" s="235"/>
      <c r="C70" s="16" t="s">
        <v>212</v>
      </c>
      <c r="D70" s="27" t="s">
        <v>213</v>
      </c>
      <c r="E70" s="18">
        <v>410</v>
      </c>
      <c r="F70" s="19" t="s">
        <v>127</v>
      </c>
      <c r="G70" s="20">
        <f t="shared" si="29"/>
        <v>0</v>
      </c>
      <c r="H70" s="30"/>
      <c r="I70" s="20">
        <f>20000000-20000000</f>
        <v>0</v>
      </c>
      <c r="J70" s="20"/>
      <c r="K70" s="20"/>
      <c r="L70" s="30"/>
      <c r="M70" s="30"/>
      <c r="N70" s="30"/>
      <c r="O70" s="30"/>
      <c r="P70" s="30"/>
      <c r="Q70" s="20"/>
      <c r="R70" s="20"/>
      <c r="S70" s="20"/>
      <c r="T70" s="20"/>
      <c r="U70" s="20"/>
      <c r="V70" s="20"/>
      <c r="W70" s="20"/>
      <c r="X70" s="20"/>
      <c r="Y70" s="20"/>
      <c r="Z70" s="20"/>
      <c r="AA70" s="20"/>
      <c r="AB70" s="20"/>
      <c r="AC70" s="21" t="e">
        <f t="shared" si="47"/>
        <v>#DIV/0!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t="e">
        <f t="shared" si="10"/>
        <v>#DIV/0!</v>
      </c>
      <c r="BA70" s="20">
        <f t="shared" si="39"/>
        <v>0</v>
      </c>
      <c r="BB70" s="20">
        <f t="shared" si="45"/>
        <v>0</v>
      </c>
      <c r="BC70" s="20">
        <f t="shared" si="45"/>
        <v>0</v>
      </c>
      <c r="BD70" s="20">
        <f t="shared" si="45"/>
        <v>0</v>
      </c>
      <c r="BE70" s="20">
        <f t="shared" si="45"/>
        <v>0</v>
      </c>
      <c r="BF70" s="20">
        <f t="shared" si="45"/>
        <v>0</v>
      </c>
      <c r="BG70" s="20">
        <f t="shared" si="43"/>
        <v>0</v>
      </c>
      <c r="BH70" s="20">
        <f t="shared" si="43"/>
        <v>0</v>
      </c>
      <c r="BI70" s="20">
        <f t="shared" si="43"/>
        <v>0</v>
      </c>
      <c r="BJ70" s="20">
        <f t="shared" si="43"/>
        <v>0</v>
      </c>
      <c r="BK70" s="20">
        <f t="shared" si="43"/>
        <v>0</v>
      </c>
      <c r="BL70" s="20">
        <f t="shared" si="43"/>
        <v>0</v>
      </c>
      <c r="BM70" s="20">
        <f t="shared" si="43"/>
        <v>0</v>
      </c>
      <c r="BN70" s="20">
        <f t="shared" si="43"/>
        <v>0</v>
      </c>
      <c r="BO70" s="20">
        <f t="shared" si="43"/>
        <v>0</v>
      </c>
      <c r="BP70" s="20">
        <f t="shared" si="43"/>
        <v>0</v>
      </c>
      <c r="BQ70" s="20">
        <f t="shared" si="43"/>
        <v>0</v>
      </c>
      <c r="BR70" s="20">
        <f t="shared" si="32"/>
        <v>0</v>
      </c>
      <c r="BS70" s="20">
        <f t="shared" si="32"/>
        <v>0</v>
      </c>
      <c r="BT70" s="20">
        <f t="shared" si="32"/>
        <v>0</v>
      </c>
      <c r="BU70" s="20">
        <f t="shared" si="32"/>
        <v>0</v>
      </c>
      <c r="BV70" s="20">
        <f t="shared" si="32"/>
        <v>0</v>
      </c>
      <c r="BW70" s="21" t="e">
        <f t="shared" si="48"/>
        <v>#DIV/0!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21" t="e">
        <f t="shared" si="6"/>
        <v>#DIV/0!</v>
      </c>
      <c r="CU70" s="20">
        <f t="shared" si="40"/>
        <v>0</v>
      </c>
      <c r="CV70" s="20">
        <f t="shared" si="46"/>
        <v>0</v>
      </c>
      <c r="CW70" s="20">
        <f t="shared" si="46"/>
        <v>0</v>
      </c>
      <c r="CX70" s="20">
        <f t="shared" si="46"/>
        <v>0</v>
      </c>
      <c r="CY70" s="20">
        <f t="shared" si="46"/>
        <v>0</v>
      </c>
      <c r="CZ70" s="20">
        <f t="shared" si="46"/>
        <v>0</v>
      </c>
      <c r="DA70" s="20">
        <f t="shared" si="44"/>
        <v>0</v>
      </c>
      <c r="DB70" s="20">
        <f t="shared" si="44"/>
        <v>0</v>
      </c>
      <c r="DC70" s="20">
        <f t="shared" si="44"/>
        <v>0</v>
      </c>
      <c r="DD70" s="20">
        <f t="shared" si="44"/>
        <v>0</v>
      </c>
      <c r="DE70" s="20">
        <f t="shared" si="44"/>
        <v>0</v>
      </c>
      <c r="DF70" s="20">
        <f t="shared" si="44"/>
        <v>0</v>
      </c>
      <c r="DG70" s="20">
        <f t="shared" si="44"/>
        <v>0</v>
      </c>
      <c r="DH70" s="20">
        <f t="shared" si="44"/>
        <v>0</v>
      </c>
      <c r="DI70" s="20">
        <f t="shared" si="44"/>
        <v>0</v>
      </c>
      <c r="DJ70" s="20">
        <f t="shared" si="44"/>
        <v>0</v>
      </c>
      <c r="DK70" s="20">
        <f t="shared" si="44"/>
        <v>0</v>
      </c>
      <c r="DL70" s="20">
        <f t="shared" si="35"/>
        <v>0</v>
      </c>
      <c r="DM70" s="20">
        <f t="shared" si="35"/>
        <v>0</v>
      </c>
      <c r="DN70" s="20">
        <f t="shared" si="35"/>
        <v>0</v>
      </c>
      <c r="DO70" s="20">
        <f t="shared" si="35"/>
        <v>0</v>
      </c>
      <c r="DP70" s="20">
        <f t="shared" si="35"/>
        <v>0</v>
      </c>
      <c r="DR70" s="170"/>
      <c r="DS70" s="43">
        <f t="shared" si="36"/>
        <v>0</v>
      </c>
      <c r="DT70" s="180">
        <f t="shared" si="37"/>
        <v>0</v>
      </c>
      <c r="DU70" s="182" t="e">
        <f t="shared" si="38"/>
        <v>#DIV/0!</v>
      </c>
    </row>
    <row r="71" spans="1:125" s="42" customFormat="1" ht="17.25" customHeight="1" thickTop="1" thickBot="1" x14ac:dyDescent="0.3">
      <c r="A71" s="55"/>
      <c r="B71" s="269" t="s">
        <v>214</v>
      </c>
      <c r="C71" s="270"/>
      <c r="D71" s="270"/>
      <c r="E71" s="271"/>
      <c r="F71" s="56"/>
      <c r="G71" s="57">
        <f t="shared" ref="G71:AB71" si="50">SUM(G36:G70)</f>
        <v>8528035515</v>
      </c>
      <c r="H71" s="57">
        <f t="shared" si="50"/>
        <v>0</v>
      </c>
      <c r="I71" s="57">
        <f t="shared" si="50"/>
        <v>837295108</v>
      </c>
      <c r="J71" s="57">
        <f t="shared" si="50"/>
        <v>120243846</v>
      </c>
      <c r="K71" s="57">
        <f t="shared" si="50"/>
        <v>0</v>
      </c>
      <c r="L71" s="57">
        <f t="shared" si="50"/>
        <v>0</v>
      </c>
      <c r="M71" s="57">
        <f t="shared" si="50"/>
        <v>0</v>
      </c>
      <c r="N71" s="57">
        <f t="shared" si="50"/>
        <v>1348409912</v>
      </c>
      <c r="O71" s="57">
        <f t="shared" si="50"/>
        <v>18000000</v>
      </c>
      <c r="P71" s="57">
        <f t="shared" si="50"/>
        <v>0</v>
      </c>
      <c r="Q71" s="57">
        <f t="shared" si="50"/>
        <v>25000000</v>
      </c>
      <c r="R71" s="57">
        <f t="shared" si="50"/>
        <v>480000000</v>
      </c>
      <c r="S71" s="57">
        <f t="shared" si="50"/>
        <v>0</v>
      </c>
      <c r="T71" s="57">
        <f t="shared" si="50"/>
        <v>55000000</v>
      </c>
      <c r="U71" s="57">
        <f t="shared" si="50"/>
        <v>0</v>
      </c>
      <c r="V71" s="57">
        <f t="shared" si="50"/>
        <v>4119225925</v>
      </c>
      <c r="W71" s="57">
        <f t="shared" si="50"/>
        <v>699378236</v>
      </c>
      <c r="X71" s="57">
        <f t="shared" si="50"/>
        <v>0</v>
      </c>
      <c r="Y71" s="57">
        <f t="shared" si="50"/>
        <v>290487016</v>
      </c>
      <c r="Z71" s="57">
        <f t="shared" si="50"/>
        <v>0</v>
      </c>
      <c r="AA71" s="57">
        <f t="shared" si="50"/>
        <v>262389088</v>
      </c>
      <c r="AB71" s="57">
        <f t="shared" si="50"/>
        <v>272606384</v>
      </c>
      <c r="AC71" s="40">
        <f t="shared" si="47"/>
        <v>0.54463247987540775</v>
      </c>
      <c r="AD71" s="57">
        <f>SUM(AD36:AD70)</f>
        <v>4644645131</v>
      </c>
      <c r="AE71" s="57">
        <f t="shared" ref="AE71:AY71" si="51">SUM(AE36:AE70)</f>
        <v>0</v>
      </c>
      <c r="AF71" s="57">
        <f t="shared" si="51"/>
        <v>780578436</v>
      </c>
      <c r="AG71" s="57">
        <f t="shared" si="51"/>
        <v>94247152</v>
      </c>
      <c r="AH71" s="57">
        <f t="shared" si="51"/>
        <v>0</v>
      </c>
      <c r="AI71" s="57">
        <f t="shared" si="51"/>
        <v>0</v>
      </c>
      <c r="AJ71" s="57">
        <f t="shared" si="51"/>
        <v>0</v>
      </c>
      <c r="AK71" s="57">
        <f t="shared" si="51"/>
        <v>1084799532</v>
      </c>
      <c r="AL71" s="57">
        <f t="shared" si="51"/>
        <v>1612800</v>
      </c>
      <c r="AM71" s="57">
        <f t="shared" si="51"/>
        <v>0</v>
      </c>
      <c r="AN71" s="57">
        <f t="shared" si="51"/>
        <v>1612800</v>
      </c>
      <c r="AO71" s="57">
        <f t="shared" si="51"/>
        <v>273722150</v>
      </c>
      <c r="AP71" s="57">
        <f t="shared" si="51"/>
        <v>0</v>
      </c>
      <c r="AQ71" s="57">
        <f t="shared" si="51"/>
        <v>4312800</v>
      </c>
      <c r="AR71" s="57">
        <f t="shared" si="51"/>
        <v>0</v>
      </c>
      <c r="AS71" s="57">
        <f t="shared" si="51"/>
        <v>1436319573</v>
      </c>
      <c r="AT71" s="57">
        <f t="shared" si="51"/>
        <v>485621915</v>
      </c>
      <c r="AU71" s="57">
        <f t="shared" si="51"/>
        <v>0</v>
      </c>
      <c r="AV71" s="57">
        <f t="shared" si="51"/>
        <v>104136851</v>
      </c>
      <c r="AW71" s="57">
        <f t="shared" si="51"/>
        <v>0</v>
      </c>
      <c r="AX71" s="57">
        <f t="shared" si="51"/>
        <v>229575438</v>
      </c>
      <c r="AY71" s="57">
        <f t="shared" si="51"/>
        <v>148105684</v>
      </c>
      <c r="AZ71" s="40">
        <f t="shared" si="10"/>
        <v>0.45536752012459225</v>
      </c>
      <c r="BA71" s="57">
        <f>SUM(BA36:BA70)</f>
        <v>3883390384</v>
      </c>
      <c r="BB71" s="57">
        <f t="shared" ref="BB71:BV71" si="52">SUM(BB36:BB70)</f>
        <v>0</v>
      </c>
      <c r="BC71" s="57">
        <f t="shared" si="52"/>
        <v>56716672</v>
      </c>
      <c r="BD71" s="57">
        <f t="shared" si="52"/>
        <v>25996694</v>
      </c>
      <c r="BE71" s="57">
        <f t="shared" si="52"/>
        <v>0</v>
      </c>
      <c r="BF71" s="57">
        <f t="shared" si="52"/>
        <v>0</v>
      </c>
      <c r="BG71" s="57">
        <f t="shared" si="52"/>
        <v>0</v>
      </c>
      <c r="BH71" s="57">
        <f t="shared" si="52"/>
        <v>263610380</v>
      </c>
      <c r="BI71" s="57">
        <f t="shared" si="52"/>
        <v>16387200</v>
      </c>
      <c r="BJ71" s="57">
        <f t="shared" si="52"/>
        <v>0</v>
      </c>
      <c r="BK71" s="57">
        <f t="shared" si="52"/>
        <v>23387200</v>
      </c>
      <c r="BL71" s="57">
        <f t="shared" si="52"/>
        <v>206277850</v>
      </c>
      <c r="BM71" s="57">
        <f t="shared" si="52"/>
        <v>0</v>
      </c>
      <c r="BN71" s="57">
        <f t="shared" si="52"/>
        <v>50687200</v>
      </c>
      <c r="BO71" s="57">
        <f t="shared" si="52"/>
        <v>0</v>
      </c>
      <c r="BP71" s="57">
        <f t="shared" si="52"/>
        <v>2682906352</v>
      </c>
      <c r="BQ71" s="57">
        <f t="shared" si="52"/>
        <v>213756321</v>
      </c>
      <c r="BR71" s="57">
        <f t="shared" si="52"/>
        <v>0</v>
      </c>
      <c r="BS71" s="57">
        <f t="shared" si="52"/>
        <v>186350165</v>
      </c>
      <c r="BT71" s="57">
        <f t="shared" si="52"/>
        <v>0</v>
      </c>
      <c r="BU71" s="57">
        <f t="shared" si="52"/>
        <v>32813650</v>
      </c>
      <c r="BV71" s="57">
        <f t="shared" si="52"/>
        <v>124500700</v>
      </c>
      <c r="BW71" s="40">
        <f t="shared" si="48"/>
        <v>0.33915775361308403</v>
      </c>
      <c r="BX71" s="57">
        <f>SUM(BX36:BX70)</f>
        <v>2892349368</v>
      </c>
      <c r="BY71" s="57">
        <f t="shared" ref="BY71:DP71" si="53">SUM(BY36:BY70)</f>
        <v>0</v>
      </c>
      <c r="BZ71" s="57">
        <f t="shared" si="53"/>
        <v>581421628</v>
      </c>
      <c r="CA71" s="57">
        <f t="shared" si="53"/>
        <v>58864518</v>
      </c>
      <c r="CB71" s="57">
        <f t="shared" si="53"/>
        <v>0</v>
      </c>
      <c r="CC71" s="57">
        <f t="shared" si="53"/>
        <v>0</v>
      </c>
      <c r="CD71" s="57">
        <f t="shared" si="53"/>
        <v>0</v>
      </c>
      <c r="CE71" s="57">
        <f t="shared" si="53"/>
        <v>342956480</v>
      </c>
      <c r="CF71" s="57">
        <f t="shared" si="53"/>
        <v>1612800</v>
      </c>
      <c r="CG71" s="57">
        <f t="shared" si="53"/>
        <v>0</v>
      </c>
      <c r="CH71" s="57">
        <f t="shared" si="53"/>
        <v>1612800</v>
      </c>
      <c r="CI71" s="57">
        <f t="shared" si="53"/>
        <v>252283623</v>
      </c>
      <c r="CJ71" s="57">
        <f t="shared" si="53"/>
        <v>0</v>
      </c>
      <c r="CK71" s="57">
        <f t="shared" si="53"/>
        <v>4312800</v>
      </c>
      <c r="CL71" s="57">
        <f t="shared" si="53"/>
        <v>0</v>
      </c>
      <c r="CM71" s="57">
        <f t="shared" si="53"/>
        <v>832020025</v>
      </c>
      <c r="CN71" s="57">
        <f t="shared" si="53"/>
        <v>473927970</v>
      </c>
      <c r="CO71" s="57">
        <f t="shared" si="53"/>
        <v>0</v>
      </c>
      <c r="CP71" s="57">
        <f t="shared" si="53"/>
        <v>81830185</v>
      </c>
      <c r="CQ71" s="57">
        <f t="shared" si="53"/>
        <v>0</v>
      </c>
      <c r="CR71" s="57">
        <f t="shared" si="53"/>
        <v>124850855</v>
      </c>
      <c r="CS71" s="57">
        <f t="shared" si="53"/>
        <v>136655684</v>
      </c>
      <c r="CT71" s="58">
        <f t="shared" si="6"/>
        <v>0.66084224638691591</v>
      </c>
      <c r="CU71" s="57">
        <f t="shared" si="53"/>
        <v>5635686147</v>
      </c>
      <c r="CV71" s="57">
        <f t="shared" si="53"/>
        <v>0</v>
      </c>
      <c r="CW71" s="57">
        <f t="shared" si="53"/>
        <v>255873480</v>
      </c>
      <c r="CX71" s="57">
        <f t="shared" si="53"/>
        <v>61379328</v>
      </c>
      <c r="CY71" s="57">
        <f t="shared" si="53"/>
        <v>0</v>
      </c>
      <c r="CZ71" s="57">
        <f t="shared" si="53"/>
        <v>0</v>
      </c>
      <c r="DA71" s="57">
        <f t="shared" si="53"/>
        <v>0</v>
      </c>
      <c r="DB71" s="57">
        <f t="shared" si="53"/>
        <v>1005453432</v>
      </c>
      <c r="DC71" s="57">
        <f t="shared" si="53"/>
        <v>16387200</v>
      </c>
      <c r="DD71" s="57">
        <f t="shared" si="53"/>
        <v>0</v>
      </c>
      <c r="DE71" s="57">
        <f t="shared" si="53"/>
        <v>23387200</v>
      </c>
      <c r="DF71" s="57">
        <f t="shared" si="53"/>
        <v>227716377</v>
      </c>
      <c r="DG71" s="57">
        <f t="shared" si="53"/>
        <v>0</v>
      </c>
      <c r="DH71" s="57">
        <f t="shared" si="53"/>
        <v>50687200</v>
      </c>
      <c r="DI71" s="57">
        <f t="shared" si="53"/>
        <v>0</v>
      </c>
      <c r="DJ71" s="57">
        <f t="shared" si="53"/>
        <v>3287205900</v>
      </c>
      <c r="DK71" s="57">
        <f t="shared" si="53"/>
        <v>225450266</v>
      </c>
      <c r="DL71" s="57">
        <f t="shared" si="53"/>
        <v>0</v>
      </c>
      <c r="DM71" s="57">
        <f t="shared" si="53"/>
        <v>208656831</v>
      </c>
      <c r="DN71" s="57">
        <f t="shared" si="53"/>
        <v>0</v>
      </c>
      <c r="DO71" s="57">
        <f t="shared" si="53"/>
        <v>137538233</v>
      </c>
      <c r="DP71" s="57">
        <f t="shared" si="53"/>
        <v>135950700</v>
      </c>
      <c r="DR71" s="169" t="s">
        <v>385</v>
      </c>
      <c r="DS71" s="43">
        <f t="shared" si="36"/>
        <v>8528035515</v>
      </c>
      <c r="DT71" s="180">
        <f t="shared" si="37"/>
        <v>2892349368</v>
      </c>
      <c r="DU71" s="182">
        <f t="shared" si="38"/>
        <v>0.33915775361308403</v>
      </c>
    </row>
    <row r="72" spans="1:125" ht="76.5" hidden="1" customHeight="1" thickTop="1" x14ac:dyDescent="0.25">
      <c r="A72" s="242" t="s">
        <v>215</v>
      </c>
      <c r="B72" s="238" t="s">
        <v>216</v>
      </c>
      <c r="C72" s="59" t="s">
        <v>217</v>
      </c>
      <c r="D72" s="60" t="s">
        <v>218</v>
      </c>
      <c r="E72" s="61">
        <v>520</v>
      </c>
      <c r="F72" s="62" t="s">
        <v>219</v>
      </c>
      <c r="G72" s="45">
        <f t="shared" ref="G72:G90" si="54">SUM(H72:AB72)</f>
        <v>227507728</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81158808+1125612+9000000+1642555+1037466+3543287</f>
        <v>97507728</v>
      </c>
      <c r="AC72" s="44">
        <f t="shared" si="47"/>
        <v>0.78209607455620145</v>
      </c>
      <c r="AD72" s="45">
        <f>SUM(AE72:AY72)</f>
        <v>177932901</v>
      </c>
      <c r="AE72" s="45"/>
      <c r="AF72" s="45">
        <f>+'[3]OCTUBRE 2018'!$K$3089</f>
        <v>110156875</v>
      </c>
      <c r="AG72" s="45"/>
      <c r="AH72" s="45"/>
      <c r="AI72" s="45"/>
      <c r="AJ72" s="45"/>
      <c r="AK72" s="45"/>
      <c r="AL72" s="45"/>
      <c r="AM72" s="45"/>
      <c r="AN72" s="45"/>
      <c r="AO72" s="45"/>
      <c r="AP72" s="45"/>
      <c r="AQ72" s="45"/>
      <c r="AR72" s="45"/>
      <c r="AS72" s="45"/>
      <c r="AT72" s="45"/>
      <c r="AU72" s="45"/>
      <c r="AV72" s="45"/>
      <c r="AW72" s="45"/>
      <c r="AX72" s="45"/>
      <c r="AY72" s="45">
        <f>+'[3]OCTUBRE 2018'!$AF$3089</f>
        <v>67776026</v>
      </c>
      <c r="AZ72" s="44">
        <f t="shared" si="10"/>
        <v>0.21790392544379855</v>
      </c>
      <c r="BA72" s="20">
        <f t="shared" ref="BA72:BA103" si="55">SUM(BB72:BV72)</f>
        <v>49574827</v>
      </c>
      <c r="BB72" s="20">
        <f t="shared" ref="BB72:BK90" si="56">H72-AE72</f>
        <v>0</v>
      </c>
      <c r="BC72" s="20">
        <f t="shared" si="56"/>
        <v>19843125</v>
      </c>
      <c r="BD72" s="20">
        <f t="shared" si="45"/>
        <v>0</v>
      </c>
      <c r="BE72" s="20">
        <f t="shared" si="45"/>
        <v>0</v>
      </c>
      <c r="BF72" s="20">
        <f t="shared" si="45"/>
        <v>0</v>
      </c>
      <c r="BG72" s="20">
        <f t="shared" si="45"/>
        <v>0</v>
      </c>
      <c r="BH72" s="20">
        <f t="shared" si="45"/>
        <v>0</v>
      </c>
      <c r="BI72" s="20">
        <f t="shared" si="45"/>
        <v>0</v>
      </c>
      <c r="BJ72" s="20">
        <f t="shared" si="45"/>
        <v>0</v>
      </c>
      <c r="BK72" s="20">
        <f t="shared" si="45"/>
        <v>0</v>
      </c>
      <c r="BL72" s="20">
        <f t="shared" si="45"/>
        <v>0</v>
      </c>
      <c r="BM72" s="20">
        <f t="shared" si="45"/>
        <v>0</v>
      </c>
      <c r="BN72" s="20">
        <f t="shared" si="45"/>
        <v>0</v>
      </c>
      <c r="BO72" s="20">
        <f t="shared" si="45"/>
        <v>0</v>
      </c>
      <c r="BP72" s="20">
        <f t="shared" si="45"/>
        <v>0</v>
      </c>
      <c r="BQ72" s="20">
        <f t="shared" si="45"/>
        <v>0</v>
      </c>
      <c r="BR72" s="20">
        <f t="shared" ref="BR72:BV90" si="57">X72-AU72</f>
        <v>0</v>
      </c>
      <c r="BS72" s="20">
        <f t="shared" si="57"/>
        <v>0</v>
      </c>
      <c r="BT72" s="20">
        <f t="shared" si="57"/>
        <v>0</v>
      </c>
      <c r="BU72" s="20">
        <f t="shared" si="57"/>
        <v>0</v>
      </c>
      <c r="BV72" s="20">
        <f t="shared" si="57"/>
        <v>29731702</v>
      </c>
      <c r="BW72" s="44">
        <f t="shared" si="48"/>
        <v>0.76009981076335131</v>
      </c>
      <c r="BX72" s="20">
        <f t="shared" ref="BX72:BX90" si="58">SUM(BY72:CS72)</f>
        <v>172928581</v>
      </c>
      <c r="BY72" s="20"/>
      <c r="BZ72" s="20">
        <f>+'[3]OCTUBRE 2018'!$H$3090+'[3]OCTUBRE 2018'!$H$3100+'[3]OCTUBRE 2018'!$H$3113+'[3]OCTUBRE 2018'!$H$3123+'[3]OCTUBRE 2018'!$H$3124+'[3]OCTUBRE 2018'!$H$3127+'[3]OCTUBRE 2018'!$H$3129+'[3]OCTUBRE 2018'!$H$3130+'[3]OCTUBRE 2018'!$H$3131+'[3]OCTUBRE 2018'!$H$3132+'[3]OCTUBRE 2018'!$H$3133+'[3]OCTUBRE 2018'!$H$3134+'[3]OCTUBRE 2018'!$H$3136+'[3]OCTUBRE 2018'!$H$3137+'[3]OCTUBRE 2018'!$H$3138+'[3]OCTUBRE 2018'!$H$3139+'[3]OCTUBRE 2018'!$H$3140+'[3]OCTUBRE 2018'!$H$3141+'[3]OCTUBRE 2018'!$H$3145+'[3]OCTUBRE 2018'!$H$3146+'[3]OCTUBRE 2018'!$H$3148+'[3]OCTUBRE 2018'!$H$3149+'[3]OCTUBRE 2018'!$H$3153+'[3]OCTUBRE 2018'!$H$3154+'[3]OCTUBRE 2018'!$H$3155+'[3]OCTUBRE 2018'!$H$3156+'[3]OCTUBRE 2018'!$H$3158+'[3]OCTUBRE 2018'!$H$3162+'[3]OCTUBRE 2018'!$H$3173+'[3]OCTUBRE 2018'!$H$3182+'[3]OCTUBRE 2018'!$H$3187+'[3]OCTUBRE 2018'!$H$3189+'[3]OCTUBRE 2018'!$H$3190+'[3]OCTUBRE 2018'!$H$3191</f>
        <v>110156875</v>
      </c>
      <c r="CA72" s="20"/>
      <c r="CB72" s="20"/>
      <c r="CC72" s="20"/>
      <c r="CD72" s="20"/>
      <c r="CE72" s="20"/>
      <c r="CF72" s="20"/>
      <c r="CG72" s="20"/>
      <c r="CH72" s="20"/>
      <c r="CI72" s="20"/>
      <c r="CJ72" s="20"/>
      <c r="CK72" s="20"/>
      <c r="CL72" s="20"/>
      <c r="CM72" s="20"/>
      <c r="CN72" s="20"/>
      <c r="CO72" s="20"/>
      <c r="CP72" s="20"/>
      <c r="CQ72" s="20"/>
      <c r="CR72" s="20"/>
      <c r="CS72" s="20">
        <f>+'[3]OCTUBRE 2018'!$H$3087-BZ72</f>
        <v>62771706</v>
      </c>
      <c r="CT72" s="21">
        <f t="shared" ref="CT72:CT124" si="59">1-BW72</f>
        <v>0.23990018923664869</v>
      </c>
      <c r="CU72" s="20">
        <f t="shared" si="40"/>
        <v>54579147</v>
      </c>
      <c r="CV72" s="20">
        <f t="shared" ref="CV72:CW90" si="60">H72-BY72</f>
        <v>0</v>
      </c>
      <c r="CW72" s="20">
        <f t="shared" si="60"/>
        <v>19843125</v>
      </c>
      <c r="CX72" s="20"/>
      <c r="CY72" s="20">
        <f t="shared" ref="CY72:DN87" si="61">K72-CB72</f>
        <v>0</v>
      </c>
      <c r="CZ72" s="20">
        <f t="shared" si="61"/>
        <v>0</v>
      </c>
      <c r="DA72" s="20">
        <f t="shared" si="61"/>
        <v>0</v>
      </c>
      <c r="DB72" s="20">
        <f t="shared" si="61"/>
        <v>0</v>
      </c>
      <c r="DC72" s="20">
        <f t="shared" si="61"/>
        <v>0</v>
      </c>
      <c r="DD72" s="20">
        <f t="shared" si="61"/>
        <v>0</v>
      </c>
      <c r="DE72" s="20">
        <f t="shared" si="61"/>
        <v>0</v>
      </c>
      <c r="DF72" s="20">
        <f t="shared" si="61"/>
        <v>0</v>
      </c>
      <c r="DG72" s="20">
        <f t="shared" si="61"/>
        <v>0</v>
      </c>
      <c r="DH72" s="20">
        <f t="shared" si="61"/>
        <v>0</v>
      </c>
      <c r="DI72" s="20">
        <f t="shared" si="61"/>
        <v>0</v>
      </c>
      <c r="DJ72" s="20">
        <f t="shared" si="61"/>
        <v>0</v>
      </c>
      <c r="DK72" s="20">
        <f t="shared" si="61"/>
        <v>0</v>
      </c>
      <c r="DL72" s="20">
        <f t="shared" si="61"/>
        <v>0</v>
      </c>
      <c r="DM72" s="20">
        <f t="shared" si="61"/>
        <v>0</v>
      </c>
      <c r="DN72" s="20">
        <f t="shared" si="61"/>
        <v>0</v>
      </c>
      <c r="DO72" s="20">
        <f t="shared" ref="DO72:DP90" si="62">AA72-CR72</f>
        <v>0</v>
      </c>
      <c r="DP72" s="20">
        <f t="shared" si="62"/>
        <v>34736022</v>
      </c>
      <c r="DR72" s="170"/>
      <c r="DS72" s="43">
        <f t="shared" si="36"/>
        <v>227507728</v>
      </c>
      <c r="DT72" s="180">
        <f t="shared" si="37"/>
        <v>172928581</v>
      </c>
      <c r="DU72" s="182">
        <f t="shared" si="38"/>
        <v>0.76009981076335131</v>
      </c>
    </row>
    <row r="73" spans="1:125" ht="90.75" hidden="1" customHeight="1" x14ac:dyDescent="0.25">
      <c r="A73" s="243"/>
      <c r="B73" s="238"/>
      <c r="C73" s="28" t="s">
        <v>220</v>
      </c>
      <c r="D73" s="27" t="s">
        <v>221</v>
      </c>
      <c r="E73" s="18">
        <v>520</v>
      </c>
      <c r="F73" s="19" t="s">
        <v>127</v>
      </c>
      <c r="G73" s="20">
        <f t="shared" si="54"/>
        <v>0</v>
      </c>
      <c r="H73" s="20"/>
      <c r="I73" s="20">
        <f>40000000-40000000</f>
        <v>0</v>
      </c>
      <c r="J73" s="20"/>
      <c r="K73" s="20"/>
      <c r="L73" s="20"/>
      <c r="M73" s="20"/>
      <c r="N73" s="20"/>
      <c r="O73" s="20"/>
      <c r="P73" s="20"/>
      <c r="Q73" s="20"/>
      <c r="R73" s="20"/>
      <c r="S73" s="20"/>
      <c r="T73" s="20"/>
      <c r="U73" s="20"/>
      <c r="V73" s="20"/>
      <c r="W73" s="20"/>
      <c r="X73" s="20"/>
      <c r="Y73" s="20"/>
      <c r="Z73" s="20"/>
      <c r="AA73" s="20"/>
      <c r="AB73" s="20"/>
      <c r="AC73" s="21" t="e">
        <f t="shared" si="47"/>
        <v>#DIV/0!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t="e">
        <f t="shared" si="10"/>
        <v>#DIV/0!</v>
      </c>
      <c r="BA73" s="20">
        <f t="shared" si="55"/>
        <v>0</v>
      </c>
      <c r="BB73" s="20">
        <f t="shared" si="56"/>
        <v>0</v>
      </c>
      <c r="BC73" s="20">
        <f t="shared" si="56"/>
        <v>0</v>
      </c>
      <c r="BD73" s="20">
        <f t="shared" si="45"/>
        <v>0</v>
      </c>
      <c r="BE73" s="20">
        <f t="shared" si="45"/>
        <v>0</v>
      </c>
      <c r="BF73" s="20">
        <f t="shared" si="45"/>
        <v>0</v>
      </c>
      <c r="BG73" s="20">
        <f t="shared" si="45"/>
        <v>0</v>
      </c>
      <c r="BH73" s="20">
        <f t="shared" si="45"/>
        <v>0</v>
      </c>
      <c r="BI73" s="20">
        <f t="shared" si="45"/>
        <v>0</v>
      </c>
      <c r="BJ73" s="20">
        <f t="shared" si="45"/>
        <v>0</v>
      </c>
      <c r="BK73" s="20">
        <f t="shared" si="45"/>
        <v>0</v>
      </c>
      <c r="BL73" s="20">
        <f t="shared" si="45"/>
        <v>0</v>
      </c>
      <c r="BM73" s="20">
        <f t="shared" si="45"/>
        <v>0</v>
      </c>
      <c r="BN73" s="20">
        <f t="shared" si="45"/>
        <v>0</v>
      </c>
      <c r="BO73" s="20">
        <f t="shared" si="45"/>
        <v>0</v>
      </c>
      <c r="BP73" s="20">
        <f t="shared" si="45"/>
        <v>0</v>
      </c>
      <c r="BQ73" s="20">
        <f t="shared" si="45"/>
        <v>0</v>
      </c>
      <c r="BR73" s="20">
        <f t="shared" si="57"/>
        <v>0</v>
      </c>
      <c r="BS73" s="20">
        <f t="shared" si="57"/>
        <v>0</v>
      </c>
      <c r="BT73" s="20">
        <f t="shared" si="57"/>
        <v>0</v>
      </c>
      <c r="BU73" s="20">
        <f t="shared" si="57"/>
        <v>0</v>
      </c>
      <c r="BV73" s="20">
        <f t="shared" si="57"/>
        <v>0</v>
      </c>
      <c r="BW73" s="21" t="e">
        <f t="shared" si="48"/>
        <v>#DIV/0!</v>
      </c>
      <c r="BX73" s="20">
        <f t="shared" si="58"/>
        <v>0</v>
      </c>
      <c r="BY73" s="20"/>
      <c r="BZ73" s="20"/>
      <c r="CA73" s="20"/>
      <c r="CB73" s="20"/>
      <c r="CC73" s="20"/>
      <c r="CD73" s="20"/>
      <c r="CE73" s="20"/>
      <c r="CF73" s="20"/>
      <c r="CG73" s="20"/>
      <c r="CH73" s="20"/>
      <c r="CI73" s="20"/>
      <c r="CJ73" s="20"/>
      <c r="CK73" s="20"/>
      <c r="CL73" s="20"/>
      <c r="CM73" s="20"/>
      <c r="CN73" s="20"/>
      <c r="CO73" s="20"/>
      <c r="CP73" s="20"/>
      <c r="CQ73" s="20"/>
      <c r="CR73" s="20"/>
      <c r="CS73" s="20"/>
      <c r="CT73" s="21" t="e">
        <f t="shared" si="59"/>
        <v>#DIV/0!</v>
      </c>
      <c r="CU73" s="20">
        <f t="shared" si="40"/>
        <v>0</v>
      </c>
      <c r="CV73" s="20">
        <f t="shared" si="60"/>
        <v>0</v>
      </c>
      <c r="CW73" s="20">
        <f t="shared" si="60"/>
        <v>0</v>
      </c>
      <c r="CX73" s="20"/>
      <c r="CY73" s="20">
        <f t="shared" si="61"/>
        <v>0</v>
      </c>
      <c r="CZ73" s="20">
        <f t="shared" si="61"/>
        <v>0</v>
      </c>
      <c r="DA73" s="20">
        <f t="shared" si="61"/>
        <v>0</v>
      </c>
      <c r="DB73" s="20">
        <f t="shared" si="61"/>
        <v>0</v>
      </c>
      <c r="DC73" s="20">
        <f t="shared" si="61"/>
        <v>0</v>
      </c>
      <c r="DD73" s="20">
        <f t="shared" si="61"/>
        <v>0</v>
      </c>
      <c r="DE73" s="20">
        <f t="shared" si="61"/>
        <v>0</v>
      </c>
      <c r="DF73" s="20">
        <f t="shared" si="61"/>
        <v>0</v>
      </c>
      <c r="DG73" s="20">
        <f t="shared" si="61"/>
        <v>0</v>
      </c>
      <c r="DH73" s="20">
        <f t="shared" si="61"/>
        <v>0</v>
      </c>
      <c r="DI73" s="20">
        <f t="shared" si="61"/>
        <v>0</v>
      </c>
      <c r="DJ73" s="20">
        <f t="shared" si="61"/>
        <v>0</v>
      </c>
      <c r="DK73" s="20">
        <f t="shared" si="61"/>
        <v>0</v>
      </c>
      <c r="DL73" s="20">
        <f t="shared" si="61"/>
        <v>0</v>
      </c>
      <c r="DM73" s="20">
        <f t="shared" si="61"/>
        <v>0</v>
      </c>
      <c r="DN73" s="20">
        <f t="shared" si="61"/>
        <v>0</v>
      </c>
      <c r="DO73" s="20">
        <f t="shared" si="62"/>
        <v>0</v>
      </c>
      <c r="DP73" s="20">
        <f t="shared" si="62"/>
        <v>0</v>
      </c>
      <c r="DR73" s="170"/>
      <c r="DS73" s="43">
        <f t="shared" si="36"/>
        <v>0</v>
      </c>
      <c r="DT73" s="180">
        <f t="shared" si="37"/>
        <v>0</v>
      </c>
      <c r="DU73" s="182" t="e">
        <f t="shared" si="38"/>
        <v>#DIV/0!</v>
      </c>
    </row>
    <row r="74" spans="1:125" ht="47.25" hidden="1" customHeight="1" x14ac:dyDescent="0.25">
      <c r="A74" s="243"/>
      <c r="B74" s="244"/>
      <c r="C74" s="28" t="s">
        <v>222</v>
      </c>
      <c r="D74" s="17" t="s">
        <v>223</v>
      </c>
      <c r="E74" s="18">
        <v>520</v>
      </c>
      <c r="F74" s="19" t="s">
        <v>224</v>
      </c>
      <c r="G74" s="20">
        <f t="shared" si="54"/>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47"/>
        <v>0.61024538461538458</v>
      </c>
      <c r="AD74" s="20">
        <f t="shared" ref="AD74:AD90" si="63">SUM(AE74:AY74)</f>
        <v>7933190</v>
      </c>
      <c r="AE74" s="20"/>
      <c r="AF74" s="20"/>
      <c r="AG74" s="20"/>
      <c r="AH74" s="20"/>
      <c r="AI74" s="20"/>
      <c r="AJ74" s="20"/>
      <c r="AK74" s="20"/>
      <c r="AL74" s="20"/>
      <c r="AM74" s="20"/>
      <c r="AN74" s="20"/>
      <c r="AO74" s="20"/>
      <c r="AP74" s="20"/>
      <c r="AQ74" s="20"/>
      <c r="AR74" s="20"/>
      <c r="AS74" s="20"/>
      <c r="AT74" s="20"/>
      <c r="AU74" s="20"/>
      <c r="AV74" s="20"/>
      <c r="AW74" s="20"/>
      <c r="AX74" s="20"/>
      <c r="AY74" s="20">
        <f>+'[3]OCTUBRE 2018'!$AF$3204</f>
        <v>7933190</v>
      </c>
      <c r="AZ74" s="21">
        <f t="shared" si="10"/>
        <v>0.38975461538461542</v>
      </c>
      <c r="BA74" s="20">
        <f t="shared" si="55"/>
        <v>5066810</v>
      </c>
      <c r="BB74" s="20">
        <f t="shared" si="56"/>
        <v>0</v>
      </c>
      <c r="BC74" s="20">
        <f t="shared" si="56"/>
        <v>0</v>
      </c>
      <c r="BD74" s="20">
        <f t="shared" si="56"/>
        <v>0</v>
      </c>
      <c r="BE74" s="20">
        <f t="shared" si="45"/>
        <v>0</v>
      </c>
      <c r="BF74" s="20">
        <f t="shared" si="45"/>
        <v>0</v>
      </c>
      <c r="BG74" s="20">
        <f t="shared" si="45"/>
        <v>0</v>
      </c>
      <c r="BH74" s="20">
        <f t="shared" si="45"/>
        <v>0</v>
      </c>
      <c r="BI74" s="20">
        <f t="shared" si="45"/>
        <v>0</v>
      </c>
      <c r="BJ74" s="20">
        <f t="shared" si="45"/>
        <v>0</v>
      </c>
      <c r="BK74" s="20">
        <f t="shared" si="45"/>
        <v>0</v>
      </c>
      <c r="BL74" s="20">
        <f t="shared" si="45"/>
        <v>0</v>
      </c>
      <c r="BM74" s="20">
        <f t="shared" si="45"/>
        <v>0</v>
      </c>
      <c r="BN74" s="20">
        <f t="shared" si="45"/>
        <v>0</v>
      </c>
      <c r="BO74" s="20">
        <f t="shared" si="45"/>
        <v>0</v>
      </c>
      <c r="BP74" s="20">
        <f t="shared" si="45"/>
        <v>0</v>
      </c>
      <c r="BQ74" s="20">
        <f t="shared" si="45"/>
        <v>0</v>
      </c>
      <c r="BR74" s="20">
        <f t="shared" si="57"/>
        <v>0</v>
      </c>
      <c r="BS74" s="20">
        <f t="shared" si="57"/>
        <v>0</v>
      </c>
      <c r="BT74" s="20">
        <f t="shared" si="57"/>
        <v>0</v>
      </c>
      <c r="BU74" s="20">
        <f t="shared" si="57"/>
        <v>0</v>
      </c>
      <c r="BV74" s="20">
        <f t="shared" si="57"/>
        <v>5066810</v>
      </c>
      <c r="BW74" s="21">
        <f t="shared" si="48"/>
        <v>0.61024538461538458</v>
      </c>
      <c r="BX74" s="20">
        <f t="shared" si="58"/>
        <v>7933190</v>
      </c>
      <c r="BY74" s="20"/>
      <c r="BZ74" s="20"/>
      <c r="CA74" s="20"/>
      <c r="CB74" s="20"/>
      <c r="CC74" s="20"/>
      <c r="CD74" s="20"/>
      <c r="CE74" s="20"/>
      <c r="CF74" s="20"/>
      <c r="CG74" s="20"/>
      <c r="CH74" s="20"/>
      <c r="CI74" s="20"/>
      <c r="CJ74" s="20"/>
      <c r="CK74" s="20"/>
      <c r="CL74" s="20"/>
      <c r="CM74" s="20"/>
      <c r="CN74" s="20"/>
      <c r="CO74" s="20"/>
      <c r="CP74" s="20"/>
      <c r="CQ74" s="20"/>
      <c r="CR74" s="20"/>
      <c r="CS74" s="20">
        <f>+'[3]OCTUBRE 2018'!$H$3202</f>
        <v>7933190</v>
      </c>
      <c r="CT74" s="21">
        <f t="shared" si="59"/>
        <v>0.38975461538461542</v>
      </c>
      <c r="CU74" s="20">
        <f t="shared" si="40"/>
        <v>5066810</v>
      </c>
      <c r="CV74" s="20">
        <f t="shared" si="60"/>
        <v>0</v>
      </c>
      <c r="CW74" s="20">
        <f t="shared" si="60"/>
        <v>0</v>
      </c>
      <c r="CX74" s="20"/>
      <c r="CY74" s="20">
        <f t="shared" si="61"/>
        <v>0</v>
      </c>
      <c r="CZ74" s="20">
        <f t="shared" si="61"/>
        <v>0</v>
      </c>
      <c r="DA74" s="20">
        <f t="shared" si="61"/>
        <v>0</v>
      </c>
      <c r="DB74" s="20">
        <f t="shared" si="61"/>
        <v>0</v>
      </c>
      <c r="DC74" s="20">
        <f t="shared" si="61"/>
        <v>0</v>
      </c>
      <c r="DD74" s="20">
        <f t="shared" si="61"/>
        <v>0</v>
      </c>
      <c r="DE74" s="20">
        <f t="shared" si="61"/>
        <v>0</v>
      </c>
      <c r="DF74" s="20">
        <f t="shared" si="61"/>
        <v>0</v>
      </c>
      <c r="DG74" s="20">
        <f t="shared" si="61"/>
        <v>0</v>
      </c>
      <c r="DH74" s="20">
        <f t="shared" si="61"/>
        <v>0</v>
      </c>
      <c r="DI74" s="20">
        <f t="shared" si="61"/>
        <v>0</v>
      </c>
      <c r="DJ74" s="20">
        <f t="shared" si="61"/>
        <v>0</v>
      </c>
      <c r="DK74" s="20">
        <f t="shared" si="61"/>
        <v>0</v>
      </c>
      <c r="DL74" s="20">
        <f t="shared" si="61"/>
        <v>0</v>
      </c>
      <c r="DM74" s="20">
        <f t="shared" si="61"/>
        <v>0</v>
      </c>
      <c r="DN74" s="20">
        <f t="shared" si="61"/>
        <v>0</v>
      </c>
      <c r="DO74" s="20">
        <f t="shared" si="62"/>
        <v>0</v>
      </c>
      <c r="DP74" s="20">
        <f t="shared" si="62"/>
        <v>5066810</v>
      </c>
      <c r="DR74" s="170"/>
      <c r="DS74" s="43">
        <f t="shared" si="36"/>
        <v>13000000</v>
      </c>
      <c r="DT74" s="180">
        <f t="shared" si="37"/>
        <v>7933190</v>
      </c>
      <c r="DU74" s="182">
        <f t="shared" si="38"/>
        <v>0.61024538461538458</v>
      </c>
    </row>
    <row r="75" spans="1:125" ht="30" hidden="1" customHeight="1" x14ac:dyDescent="0.25">
      <c r="A75" s="243"/>
      <c r="B75" s="52" t="s">
        <v>225</v>
      </c>
      <c r="C75" s="28" t="s">
        <v>226</v>
      </c>
      <c r="D75" s="17" t="s">
        <v>227</v>
      </c>
      <c r="E75" s="18">
        <v>520</v>
      </c>
      <c r="F75" s="19" t="s">
        <v>127</v>
      </c>
      <c r="G75" s="20">
        <f t="shared" si="54"/>
        <v>50000000</v>
      </c>
      <c r="H75" s="20"/>
      <c r="I75" s="20">
        <v>10000000</v>
      </c>
      <c r="J75" s="20"/>
      <c r="K75" s="20"/>
      <c r="L75" s="20"/>
      <c r="M75" s="20"/>
      <c r="N75" s="20"/>
      <c r="O75" s="20"/>
      <c r="P75" s="20"/>
      <c r="Q75" s="20"/>
      <c r="R75" s="20"/>
      <c r="S75" s="20"/>
      <c r="T75" s="20"/>
      <c r="U75" s="20"/>
      <c r="V75" s="20"/>
      <c r="W75" s="20">
        <v>30000000</v>
      </c>
      <c r="X75" s="20"/>
      <c r="Y75" s="20">
        <v>10000000</v>
      </c>
      <c r="Z75" s="20"/>
      <c r="AA75" s="20"/>
      <c r="AB75" s="20"/>
      <c r="AC75" s="21">
        <f t="shared" si="47"/>
        <v>0.59805189999999997</v>
      </c>
      <c r="AD75" s="20">
        <f t="shared" si="63"/>
        <v>29902595</v>
      </c>
      <c r="AE75" s="20"/>
      <c r="AF75" s="20"/>
      <c r="AG75" s="20"/>
      <c r="AH75" s="20"/>
      <c r="AI75" s="20"/>
      <c r="AJ75" s="20"/>
      <c r="AK75" s="20"/>
      <c r="AL75" s="20"/>
      <c r="AM75" s="20"/>
      <c r="AN75" s="20"/>
      <c r="AO75" s="20"/>
      <c r="AP75" s="20"/>
      <c r="AQ75" s="20"/>
      <c r="AR75" s="20"/>
      <c r="AS75" s="20"/>
      <c r="AT75" s="20">
        <f>+'[4]JULIO 2018'!$Y$2290</f>
        <v>29902595</v>
      </c>
      <c r="AU75" s="20"/>
      <c r="AV75" s="20"/>
      <c r="AW75" s="20"/>
      <c r="AX75" s="20"/>
      <c r="AY75" s="20"/>
      <c r="AZ75" s="21">
        <f t="shared" si="10"/>
        <v>0.40194810000000003</v>
      </c>
      <c r="BA75" s="20">
        <f t="shared" si="55"/>
        <v>20097405</v>
      </c>
      <c r="BB75" s="20">
        <f t="shared" si="56"/>
        <v>0</v>
      </c>
      <c r="BC75" s="20">
        <f t="shared" si="56"/>
        <v>10000000</v>
      </c>
      <c r="BD75" s="20">
        <f t="shared" si="56"/>
        <v>0</v>
      </c>
      <c r="BE75" s="20">
        <f t="shared" si="45"/>
        <v>0</v>
      </c>
      <c r="BF75" s="20">
        <f t="shared" si="45"/>
        <v>0</v>
      </c>
      <c r="BG75" s="20">
        <f t="shared" si="45"/>
        <v>0</v>
      </c>
      <c r="BH75" s="20">
        <f t="shared" si="45"/>
        <v>0</v>
      </c>
      <c r="BI75" s="20">
        <f t="shared" si="45"/>
        <v>0</v>
      </c>
      <c r="BJ75" s="20">
        <f t="shared" si="45"/>
        <v>0</v>
      </c>
      <c r="BK75" s="20">
        <f t="shared" si="45"/>
        <v>0</v>
      </c>
      <c r="BL75" s="20">
        <f t="shared" si="45"/>
        <v>0</v>
      </c>
      <c r="BM75" s="20">
        <f t="shared" si="45"/>
        <v>0</v>
      </c>
      <c r="BN75" s="20">
        <f t="shared" si="45"/>
        <v>0</v>
      </c>
      <c r="BO75" s="20">
        <f t="shared" si="45"/>
        <v>0</v>
      </c>
      <c r="BP75" s="20">
        <f t="shared" si="45"/>
        <v>0</v>
      </c>
      <c r="BQ75" s="20">
        <f t="shared" si="45"/>
        <v>97405</v>
      </c>
      <c r="BR75" s="20">
        <f t="shared" si="57"/>
        <v>0</v>
      </c>
      <c r="BS75" s="20">
        <f t="shared" si="57"/>
        <v>10000000</v>
      </c>
      <c r="BT75" s="20">
        <f t="shared" si="57"/>
        <v>0</v>
      </c>
      <c r="BU75" s="20">
        <f t="shared" si="57"/>
        <v>0</v>
      </c>
      <c r="BV75" s="20">
        <f t="shared" si="57"/>
        <v>0</v>
      </c>
      <c r="BW75" s="21">
        <f t="shared" si="48"/>
        <v>0.59805189999999997</v>
      </c>
      <c r="BX75" s="20">
        <f t="shared" si="58"/>
        <v>29902595</v>
      </c>
      <c r="BY75" s="20"/>
      <c r="BZ75" s="20"/>
      <c r="CA75" s="20"/>
      <c r="CB75" s="20"/>
      <c r="CC75" s="20"/>
      <c r="CD75" s="20"/>
      <c r="CE75" s="20"/>
      <c r="CF75" s="20"/>
      <c r="CG75" s="20"/>
      <c r="CH75" s="20"/>
      <c r="CI75" s="20"/>
      <c r="CJ75" s="20"/>
      <c r="CK75" s="20"/>
      <c r="CL75" s="20"/>
      <c r="CM75" s="20"/>
      <c r="CN75" s="20">
        <f>+'[2]AGOSTO 2018'!$H$2630</f>
        <v>29902595</v>
      </c>
      <c r="CO75" s="20"/>
      <c r="CP75" s="20"/>
      <c r="CQ75" s="20"/>
      <c r="CR75" s="20"/>
      <c r="CS75" s="20"/>
      <c r="CT75" s="21">
        <f t="shared" si="59"/>
        <v>0.40194810000000003</v>
      </c>
      <c r="CU75" s="20">
        <f t="shared" si="40"/>
        <v>20097405</v>
      </c>
      <c r="CV75" s="20">
        <f t="shared" si="60"/>
        <v>0</v>
      </c>
      <c r="CW75" s="20">
        <f t="shared" si="60"/>
        <v>10000000</v>
      </c>
      <c r="CX75" s="20"/>
      <c r="CY75" s="20">
        <f t="shared" si="61"/>
        <v>0</v>
      </c>
      <c r="CZ75" s="20">
        <f t="shared" si="61"/>
        <v>0</v>
      </c>
      <c r="DA75" s="20">
        <f t="shared" si="61"/>
        <v>0</v>
      </c>
      <c r="DB75" s="20">
        <f t="shared" si="61"/>
        <v>0</v>
      </c>
      <c r="DC75" s="20">
        <f t="shared" si="61"/>
        <v>0</v>
      </c>
      <c r="DD75" s="20">
        <f t="shared" si="61"/>
        <v>0</v>
      </c>
      <c r="DE75" s="20">
        <f t="shared" si="61"/>
        <v>0</v>
      </c>
      <c r="DF75" s="20">
        <f t="shared" si="61"/>
        <v>0</v>
      </c>
      <c r="DG75" s="20">
        <f t="shared" si="61"/>
        <v>0</v>
      </c>
      <c r="DH75" s="20">
        <f t="shared" si="61"/>
        <v>0</v>
      </c>
      <c r="DI75" s="20">
        <f t="shared" si="61"/>
        <v>0</v>
      </c>
      <c r="DJ75" s="20">
        <f t="shared" si="61"/>
        <v>0</v>
      </c>
      <c r="DK75" s="20">
        <f t="shared" si="61"/>
        <v>97405</v>
      </c>
      <c r="DL75" s="20">
        <f t="shared" si="61"/>
        <v>0</v>
      </c>
      <c r="DM75" s="20">
        <f t="shared" si="61"/>
        <v>10000000</v>
      </c>
      <c r="DN75" s="20">
        <f t="shared" si="61"/>
        <v>0</v>
      </c>
      <c r="DO75" s="20">
        <f t="shared" si="62"/>
        <v>0</v>
      </c>
      <c r="DP75" s="20">
        <f t="shared" si="62"/>
        <v>0</v>
      </c>
      <c r="DR75" s="170"/>
      <c r="DS75" s="43">
        <f t="shared" si="36"/>
        <v>50000000</v>
      </c>
      <c r="DT75" s="180">
        <f t="shared" si="37"/>
        <v>29902595</v>
      </c>
      <c r="DU75" s="182">
        <f t="shared" si="38"/>
        <v>0.59805189999999997</v>
      </c>
    </row>
    <row r="76" spans="1:125" ht="30" hidden="1" customHeight="1" x14ac:dyDescent="0.25">
      <c r="A76" s="243"/>
      <c r="B76" s="245" t="s">
        <v>228</v>
      </c>
      <c r="C76" s="28" t="s">
        <v>229</v>
      </c>
      <c r="D76" s="17" t="s">
        <v>230</v>
      </c>
      <c r="E76" s="18">
        <v>520</v>
      </c>
      <c r="F76" s="19" t="s">
        <v>127</v>
      </c>
      <c r="G76" s="20">
        <f t="shared" si="54"/>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47"/>
        <v>0.88085485714285716</v>
      </c>
      <c r="AD76" s="20">
        <f t="shared" si="63"/>
        <v>123319680</v>
      </c>
      <c r="AE76" s="20"/>
      <c r="AF76" s="20">
        <f>+'[1]ABRIL 2018'!$K$1657</f>
        <v>10000000</v>
      </c>
      <c r="AG76" s="20"/>
      <c r="AH76" s="20"/>
      <c r="AI76" s="20"/>
      <c r="AJ76" s="20"/>
      <c r="AK76" s="20"/>
      <c r="AL76" s="20"/>
      <c r="AM76" s="20"/>
      <c r="AN76" s="20"/>
      <c r="AO76" s="20"/>
      <c r="AP76" s="20"/>
      <c r="AQ76" s="20"/>
      <c r="AR76" s="20"/>
      <c r="AS76" s="20"/>
      <c r="AT76" s="20"/>
      <c r="AU76" s="20"/>
      <c r="AV76" s="20">
        <f>+'[3]OCTUBRE 2018'!$AA$3279</f>
        <v>113319680</v>
      </c>
      <c r="AW76" s="20"/>
      <c r="AX76" s="20"/>
      <c r="AY76" s="20"/>
      <c r="AZ76" s="21">
        <f t="shared" si="10"/>
        <v>0.11914514285714284</v>
      </c>
      <c r="BA76" s="20">
        <f t="shared" si="55"/>
        <v>16680320</v>
      </c>
      <c r="BB76" s="20">
        <f t="shared" si="56"/>
        <v>0</v>
      </c>
      <c r="BC76" s="20">
        <f t="shared" si="56"/>
        <v>0</v>
      </c>
      <c r="BD76" s="20">
        <f t="shared" si="56"/>
        <v>0</v>
      </c>
      <c r="BE76" s="20">
        <f t="shared" si="45"/>
        <v>0</v>
      </c>
      <c r="BF76" s="20">
        <f t="shared" si="45"/>
        <v>0</v>
      </c>
      <c r="BG76" s="20">
        <f t="shared" si="45"/>
        <v>0</v>
      </c>
      <c r="BH76" s="20">
        <f t="shared" si="45"/>
        <v>0</v>
      </c>
      <c r="BI76" s="20">
        <f t="shared" si="45"/>
        <v>0</v>
      </c>
      <c r="BJ76" s="20">
        <f t="shared" si="45"/>
        <v>0</v>
      </c>
      <c r="BK76" s="20">
        <f t="shared" si="45"/>
        <v>0</v>
      </c>
      <c r="BL76" s="20">
        <f t="shared" si="45"/>
        <v>0</v>
      </c>
      <c r="BM76" s="20">
        <f t="shared" si="45"/>
        <v>0</v>
      </c>
      <c r="BN76" s="20">
        <f t="shared" si="45"/>
        <v>0</v>
      </c>
      <c r="BO76" s="20">
        <f t="shared" si="45"/>
        <v>0</v>
      </c>
      <c r="BP76" s="20">
        <f t="shared" si="45"/>
        <v>0</v>
      </c>
      <c r="BQ76" s="20">
        <f t="shared" si="45"/>
        <v>0</v>
      </c>
      <c r="BR76" s="20">
        <f t="shared" si="57"/>
        <v>0</v>
      </c>
      <c r="BS76" s="20">
        <f t="shared" si="57"/>
        <v>16680320</v>
      </c>
      <c r="BT76" s="20">
        <f t="shared" si="57"/>
        <v>0</v>
      </c>
      <c r="BU76" s="20">
        <f t="shared" si="57"/>
        <v>0</v>
      </c>
      <c r="BV76" s="20">
        <f t="shared" si="57"/>
        <v>0</v>
      </c>
      <c r="BW76" s="21">
        <f t="shared" si="48"/>
        <v>0.40078186428571427</v>
      </c>
      <c r="BX76" s="20">
        <f t="shared" si="58"/>
        <v>56109461</v>
      </c>
      <c r="BY76" s="20"/>
      <c r="BZ76" s="20">
        <f>+'[7]MAYO 2018'!$H$1959+'[7]MAYO 2018'!$H$1960</f>
        <v>10000000</v>
      </c>
      <c r="CA76" s="20"/>
      <c r="CB76" s="20"/>
      <c r="CC76" s="20"/>
      <c r="CD76" s="20"/>
      <c r="CE76" s="20"/>
      <c r="CF76" s="20"/>
      <c r="CG76" s="20"/>
      <c r="CH76" s="20"/>
      <c r="CI76" s="20"/>
      <c r="CJ76" s="20"/>
      <c r="CK76" s="20"/>
      <c r="CL76" s="20"/>
      <c r="CM76" s="20"/>
      <c r="CN76" s="20"/>
      <c r="CO76" s="20"/>
      <c r="CP76" s="20">
        <f>+'[3]OCTUBRE 2018'!$H$3283+'[3]OCTUBRE 2018'!$H$3285+'[3]OCTUBRE 2018'!$H$3286+'[3]OCTUBRE 2018'!$H$3287+'[3]OCTUBRE 2018'!$H$3289+'[3]OCTUBRE 2018'!$H$3291+'[3]OCTUBRE 2018'!$H$3292+'[3]OCTUBRE 2018'!$H$3294+'[3]OCTUBRE 2018'!$H$3295+'[3]OCTUBRE 2018'!$H$3299+'[3]OCTUBRE 2018'!$H$3301+'[3]OCTUBRE 2018'!$H$3304+'[3]OCTUBRE 2018'!$H$3309</f>
        <v>46109461</v>
      </c>
      <c r="CQ76" s="20"/>
      <c r="CR76" s="20"/>
      <c r="CS76" s="20"/>
      <c r="CT76" s="21">
        <f t="shared" si="59"/>
        <v>0.59921813571428573</v>
      </c>
      <c r="CU76" s="20">
        <f t="shared" si="40"/>
        <v>83890539</v>
      </c>
      <c r="CV76" s="20">
        <f t="shared" si="60"/>
        <v>0</v>
      </c>
      <c r="CW76" s="20">
        <f t="shared" si="60"/>
        <v>0</v>
      </c>
      <c r="CX76" s="20"/>
      <c r="CY76" s="20">
        <f t="shared" si="61"/>
        <v>0</v>
      </c>
      <c r="CZ76" s="20">
        <f t="shared" si="61"/>
        <v>0</v>
      </c>
      <c r="DA76" s="20">
        <f t="shared" si="61"/>
        <v>0</v>
      </c>
      <c r="DB76" s="20">
        <f t="shared" si="61"/>
        <v>0</v>
      </c>
      <c r="DC76" s="20">
        <f t="shared" si="61"/>
        <v>0</v>
      </c>
      <c r="DD76" s="20">
        <f t="shared" si="61"/>
        <v>0</v>
      </c>
      <c r="DE76" s="20">
        <f t="shared" si="61"/>
        <v>0</v>
      </c>
      <c r="DF76" s="20">
        <f t="shared" si="61"/>
        <v>0</v>
      </c>
      <c r="DG76" s="20">
        <f t="shared" si="61"/>
        <v>0</v>
      </c>
      <c r="DH76" s="20">
        <f t="shared" si="61"/>
        <v>0</v>
      </c>
      <c r="DI76" s="20">
        <f t="shared" si="61"/>
        <v>0</v>
      </c>
      <c r="DJ76" s="20">
        <f t="shared" si="61"/>
        <v>0</v>
      </c>
      <c r="DK76" s="20">
        <f t="shared" si="61"/>
        <v>0</v>
      </c>
      <c r="DL76" s="20">
        <f t="shared" si="61"/>
        <v>0</v>
      </c>
      <c r="DM76" s="20">
        <f t="shared" si="61"/>
        <v>83890539</v>
      </c>
      <c r="DN76" s="20">
        <f t="shared" si="61"/>
        <v>0</v>
      </c>
      <c r="DO76" s="20">
        <f t="shared" si="62"/>
        <v>0</v>
      </c>
      <c r="DP76" s="20">
        <f t="shared" si="62"/>
        <v>0</v>
      </c>
      <c r="DR76" s="170"/>
      <c r="DS76" s="43">
        <f t="shared" si="36"/>
        <v>140000000</v>
      </c>
      <c r="DT76" s="180">
        <f t="shared" si="37"/>
        <v>56109461</v>
      </c>
      <c r="DU76" s="182">
        <f t="shared" si="38"/>
        <v>0.40078186428571427</v>
      </c>
    </row>
    <row r="77" spans="1:125" ht="30.75" hidden="1" customHeight="1" x14ac:dyDescent="0.25">
      <c r="A77" s="243"/>
      <c r="B77" s="246"/>
      <c r="C77" s="28" t="s">
        <v>231</v>
      </c>
      <c r="D77" s="17" t="s">
        <v>232</v>
      </c>
      <c r="E77" s="18">
        <v>520</v>
      </c>
      <c r="F77" s="19" t="s">
        <v>127</v>
      </c>
      <c r="G77" s="20">
        <f t="shared" si="54"/>
        <v>2000000000</v>
      </c>
      <c r="H77" s="45"/>
      <c r="I77" s="30"/>
      <c r="J77" s="30"/>
      <c r="K77" s="30"/>
      <c r="L77" s="20"/>
      <c r="M77" s="20"/>
      <c r="N77" s="20"/>
      <c r="O77" s="20"/>
      <c r="P77" s="20"/>
      <c r="Q77" s="20"/>
      <c r="R77" s="20"/>
      <c r="S77" s="20"/>
      <c r="T77" s="20"/>
      <c r="U77" s="20"/>
      <c r="V77" s="20">
        <v>2000000000</v>
      </c>
      <c r="W77" s="20"/>
      <c r="X77" s="20"/>
      <c r="Y77" s="20"/>
      <c r="Z77" s="20"/>
      <c r="AA77" s="20"/>
      <c r="AB77" s="20"/>
      <c r="AC77" s="21">
        <f t="shared" si="47"/>
        <v>0.76250465550000002</v>
      </c>
      <c r="AD77" s="20">
        <f t="shared" si="63"/>
        <v>1525009311</v>
      </c>
      <c r="AE77" s="20"/>
      <c r="AF77" s="20"/>
      <c r="AG77" s="20"/>
      <c r="AH77" s="20"/>
      <c r="AI77" s="20"/>
      <c r="AJ77" s="20"/>
      <c r="AK77" s="20"/>
      <c r="AL77" s="20"/>
      <c r="AM77" s="20"/>
      <c r="AN77" s="20"/>
      <c r="AO77" s="20"/>
      <c r="AP77" s="20"/>
      <c r="AQ77" s="20"/>
      <c r="AR77" s="20"/>
      <c r="AS77" s="20">
        <f>+'[6]SEPTIEMBRE 2018'!$X$2918</f>
        <v>1525009311</v>
      </c>
      <c r="AT77" s="20"/>
      <c r="AU77" s="20"/>
      <c r="AV77" s="20"/>
      <c r="AW77" s="20"/>
      <c r="AX77" s="20"/>
      <c r="AY77" s="20"/>
      <c r="AZ77" s="21">
        <f t="shared" si="10"/>
        <v>0.23749534449999998</v>
      </c>
      <c r="BA77" s="20">
        <f t="shared" si="55"/>
        <v>474990689</v>
      </c>
      <c r="BB77" s="20">
        <f t="shared" si="56"/>
        <v>0</v>
      </c>
      <c r="BC77" s="20">
        <f t="shared" si="56"/>
        <v>0</v>
      </c>
      <c r="BD77" s="20">
        <f t="shared" si="56"/>
        <v>0</v>
      </c>
      <c r="BE77" s="20">
        <f t="shared" si="45"/>
        <v>0</v>
      </c>
      <c r="BF77" s="20">
        <f t="shared" si="45"/>
        <v>0</v>
      </c>
      <c r="BG77" s="20">
        <f t="shared" si="45"/>
        <v>0</v>
      </c>
      <c r="BH77" s="20">
        <f t="shared" si="45"/>
        <v>0</v>
      </c>
      <c r="BI77" s="20">
        <f t="shared" si="45"/>
        <v>0</v>
      </c>
      <c r="BJ77" s="20">
        <f t="shared" si="45"/>
        <v>0</v>
      </c>
      <c r="BK77" s="20">
        <f t="shared" si="45"/>
        <v>0</v>
      </c>
      <c r="BL77" s="20">
        <f t="shared" si="45"/>
        <v>0</v>
      </c>
      <c r="BM77" s="20">
        <f t="shared" si="45"/>
        <v>0</v>
      </c>
      <c r="BN77" s="20">
        <f t="shared" si="45"/>
        <v>0</v>
      </c>
      <c r="BO77" s="20">
        <f t="shared" si="45"/>
        <v>0</v>
      </c>
      <c r="BP77" s="20">
        <f t="shared" si="45"/>
        <v>474990689</v>
      </c>
      <c r="BQ77" s="20">
        <f t="shared" si="45"/>
        <v>0</v>
      </c>
      <c r="BR77" s="20">
        <f t="shared" si="57"/>
        <v>0</v>
      </c>
      <c r="BS77" s="20">
        <f t="shared" si="57"/>
        <v>0</v>
      </c>
      <c r="BT77" s="20">
        <f t="shared" si="57"/>
        <v>0</v>
      </c>
      <c r="BU77" s="20">
        <f t="shared" si="57"/>
        <v>0</v>
      </c>
      <c r="BV77" s="20">
        <f t="shared" si="57"/>
        <v>0</v>
      </c>
      <c r="BW77" s="21">
        <f t="shared" si="48"/>
        <v>0.72852227449999996</v>
      </c>
      <c r="BX77" s="20">
        <f t="shared" si="58"/>
        <v>1457044549</v>
      </c>
      <c r="BY77" s="20"/>
      <c r="BZ77" s="20"/>
      <c r="CA77" s="20"/>
      <c r="CB77" s="20"/>
      <c r="CC77" s="20"/>
      <c r="CD77" s="20"/>
      <c r="CE77" s="20"/>
      <c r="CF77" s="20"/>
      <c r="CG77" s="20"/>
      <c r="CH77" s="20"/>
      <c r="CI77" s="20"/>
      <c r="CJ77" s="20"/>
      <c r="CK77" s="20"/>
      <c r="CL77" s="20"/>
      <c r="CM77" s="20">
        <f>+'[3]OCTUBRE 2018'!$H$3315</f>
        <v>1457044549</v>
      </c>
      <c r="CN77" s="20"/>
      <c r="CO77" s="20"/>
      <c r="CP77" s="20"/>
      <c r="CQ77" s="20"/>
      <c r="CR77" s="20"/>
      <c r="CS77" s="20"/>
      <c r="CT77" s="21">
        <f t="shared" si="59"/>
        <v>0.27147772550000004</v>
      </c>
      <c r="CU77" s="20">
        <f t="shared" si="40"/>
        <v>542955451</v>
      </c>
      <c r="CV77" s="20">
        <f t="shared" si="60"/>
        <v>0</v>
      </c>
      <c r="CW77" s="20">
        <f t="shared" si="60"/>
        <v>0</v>
      </c>
      <c r="CX77" s="20"/>
      <c r="CY77" s="20">
        <f t="shared" si="61"/>
        <v>0</v>
      </c>
      <c r="CZ77" s="20">
        <f t="shared" si="61"/>
        <v>0</v>
      </c>
      <c r="DA77" s="20">
        <f t="shared" si="61"/>
        <v>0</v>
      </c>
      <c r="DB77" s="20">
        <f t="shared" si="61"/>
        <v>0</v>
      </c>
      <c r="DC77" s="20">
        <f t="shared" si="61"/>
        <v>0</v>
      </c>
      <c r="DD77" s="20">
        <f t="shared" si="61"/>
        <v>0</v>
      </c>
      <c r="DE77" s="20">
        <f t="shared" si="61"/>
        <v>0</v>
      </c>
      <c r="DF77" s="20">
        <f t="shared" si="61"/>
        <v>0</v>
      </c>
      <c r="DG77" s="20">
        <f t="shared" si="61"/>
        <v>0</v>
      </c>
      <c r="DH77" s="20">
        <f t="shared" si="61"/>
        <v>0</v>
      </c>
      <c r="DI77" s="20">
        <f t="shared" si="61"/>
        <v>0</v>
      </c>
      <c r="DJ77" s="20">
        <f t="shared" si="61"/>
        <v>542955451</v>
      </c>
      <c r="DK77" s="20">
        <f t="shared" si="61"/>
        <v>0</v>
      </c>
      <c r="DL77" s="20">
        <f t="shared" si="61"/>
        <v>0</v>
      </c>
      <c r="DM77" s="20">
        <f t="shared" si="61"/>
        <v>0</v>
      </c>
      <c r="DN77" s="20">
        <f t="shared" si="61"/>
        <v>0</v>
      </c>
      <c r="DO77" s="20">
        <f t="shared" si="62"/>
        <v>0</v>
      </c>
      <c r="DP77" s="20">
        <f t="shared" si="62"/>
        <v>0</v>
      </c>
      <c r="DR77" s="170"/>
      <c r="DS77" s="43">
        <f t="shared" si="36"/>
        <v>2000000000</v>
      </c>
      <c r="DT77" s="180">
        <f t="shared" si="37"/>
        <v>1457044549</v>
      </c>
      <c r="DU77" s="182">
        <f t="shared" si="38"/>
        <v>0.72852227449999996</v>
      </c>
    </row>
    <row r="78" spans="1:125" ht="32.25" hidden="1" customHeight="1" x14ac:dyDescent="0.25">
      <c r="A78" s="243"/>
      <c r="B78" s="246"/>
      <c r="C78" s="28" t="s">
        <v>233</v>
      </c>
      <c r="D78" s="17" t="s">
        <v>234</v>
      </c>
      <c r="E78" s="18">
        <v>520</v>
      </c>
      <c r="F78" s="19" t="s">
        <v>127</v>
      </c>
      <c r="G78" s="20">
        <f t="shared" si="54"/>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47"/>
        <v>0.9004933727272727</v>
      </c>
      <c r="AD78" s="20">
        <f t="shared" si="63"/>
        <v>198108542</v>
      </c>
      <c r="AE78" s="20"/>
      <c r="AF78" s="20"/>
      <c r="AG78" s="20"/>
      <c r="AH78" s="20"/>
      <c r="AI78" s="20"/>
      <c r="AJ78" s="20"/>
      <c r="AK78" s="20"/>
      <c r="AL78" s="20"/>
      <c r="AM78" s="20"/>
      <c r="AN78" s="20"/>
      <c r="AO78" s="20"/>
      <c r="AP78" s="20"/>
      <c r="AQ78" s="20"/>
      <c r="AR78" s="20"/>
      <c r="AS78" s="20"/>
      <c r="AT78" s="20"/>
      <c r="AU78" s="20"/>
      <c r="AV78" s="20">
        <f>+'[3]OCTUBRE 2018'!$AA$3443</f>
        <v>198108542</v>
      </c>
      <c r="AW78" s="20"/>
      <c r="AX78" s="20"/>
      <c r="AY78" s="20"/>
      <c r="AZ78" s="21">
        <f t="shared" si="10"/>
        <v>9.9506627272727299E-2</v>
      </c>
      <c r="BA78" s="20">
        <f t="shared" si="55"/>
        <v>21891458</v>
      </c>
      <c r="BB78" s="20">
        <f t="shared" si="56"/>
        <v>0</v>
      </c>
      <c r="BC78" s="20">
        <f t="shared" si="56"/>
        <v>0</v>
      </c>
      <c r="BD78" s="20">
        <f t="shared" si="56"/>
        <v>0</v>
      </c>
      <c r="BE78" s="20">
        <f t="shared" si="45"/>
        <v>0</v>
      </c>
      <c r="BF78" s="20">
        <f t="shared" si="45"/>
        <v>0</v>
      </c>
      <c r="BG78" s="20">
        <f t="shared" si="45"/>
        <v>0</v>
      </c>
      <c r="BH78" s="20">
        <f t="shared" si="45"/>
        <v>0</v>
      </c>
      <c r="BI78" s="20">
        <f t="shared" si="45"/>
        <v>0</v>
      </c>
      <c r="BJ78" s="20">
        <f t="shared" si="45"/>
        <v>0</v>
      </c>
      <c r="BK78" s="20">
        <f t="shared" si="45"/>
        <v>0</v>
      </c>
      <c r="BL78" s="20">
        <f t="shared" si="45"/>
        <v>0</v>
      </c>
      <c r="BM78" s="20">
        <f t="shared" si="45"/>
        <v>0</v>
      </c>
      <c r="BN78" s="20">
        <f t="shared" si="45"/>
        <v>0</v>
      </c>
      <c r="BO78" s="20">
        <f t="shared" si="45"/>
        <v>0</v>
      </c>
      <c r="BP78" s="20">
        <f t="shared" si="45"/>
        <v>0</v>
      </c>
      <c r="BQ78" s="20">
        <f t="shared" si="45"/>
        <v>0</v>
      </c>
      <c r="BR78" s="20">
        <f t="shared" si="57"/>
        <v>0</v>
      </c>
      <c r="BS78" s="20">
        <f t="shared" si="57"/>
        <v>21891458</v>
      </c>
      <c r="BT78" s="20">
        <f t="shared" si="57"/>
        <v>0</v>
      </c>
      <c r="BU78" s="20">
        <f t="shared" si="57"/>
        <v>0</v>
      </c>
      <c r="BV78" s="20">
        <f t="shared" si="57"/>
        <v>0</v>
      </c>
      <c r="BW78" s="21">
        <f t="shared" si="48"/>
        <v>0.8137457545454545</v>
      </c>
      <c r="BX78" s="20">
        <f t="shared" si="58"/>
        <v>179024066</v>
      </c>
      <c r="BY78" s="20"/>
      <c r="BZ78" s="20"/>
      <c r="CA78" s="20"/>
      <c r="CB78" s="20"/>
      <c r="CC78" s="20"/>
      <c r="CD78" s="20"/>
      <c r="CE78" s="20"/>
      <c r="CF78" s="20"/>
      <c r="CG78" s="20"/>
      <c r="CH78" s="20"/>
      <c r="CI78" s="20"/>
      <c r="CJ78" s="20"/>
      <c r="CK78" s="20"/>
      <c r="CL78" s="20"/>
      <c r="CM78" s="20"/>
      <c r="CN78" s="20"/>
      <c r="CO78" s="20"/>
      <c r="CP78" s="20">
        <f>+'[3]OCTUBRE 2018'!$H$3441</f>
        <v>179024066</v>
      </c>
      <c r="CQ78" s="20"/>
      <c r="CR78" s="20"/>
      <c r="CS78" s="20"/>
      <c r="CT78" s="21">
        <f t="shared" si="59"/>
        <v>0.1862542454545455</v>
      </c>
      <c r="CU78" s="20">
        <f t="shared" si="40"/>
        <v>40975934</v>
      </c>
      <c r="CV78" s="20">
        <f t="shared" si="60"/>
        <v>0</v>
      </c>
      <c r="CW78" s="20">
        <f t="shared" si="60"/>
        <v>0</v>
      </c>
      <c r="CX78" s="20"/>
      <c r="CY78" s="20">
        <f t="shared" si="61"/>
        <v>0</v>
      </c>
      <c r="CZ78" s="20">
        <f t="shared" si="61"/>
        <v>0</v>
      </c>
      <c r="DA78" s="20">
        <f t="shared" si="61"/>
        <v>0</v>
      </c>
      <c r="DB78" s="20">
        <f t="shared" si="61"/>
        <v>0</v>
      </c>
      <c r="DC78" s="20">
        <f t="shared" si="61"/>
        <v>0</v>
      </c>
      <c r="DD78" s="20">
        <f t="shared" si="61"/>
        <v>0</v>
      </c>
      <c r="DE78" s="20">
        <f t="shared" si="61"/>
        <v>0</v>
      </c>
      <c r="DF78" s="20">
        <f t="shared" si="61"/>
        <v>0</v>
      </c>
      <c r="DG78" s="20">
        <f t="shared" si="61"/>
        <v>0</v>
      </c>
      <c r="DH78" s="20">
        <f t="shared" si="61"/>
        <v>0</v>
      </c>
      <c r="DI78" s="20">
        <f t="shared" si="61"/>
        <v>0</v>
      </c>
      <c r="DJ78" s="20">
        <f t="shared" si="61"/>
        <v>0</v>
      </c>
      <c r="DK78" s="20">
        <f t="shared" si="61"/>
        <v>0</v>
      </c>
      <c r="DL78" s="20">
        <f t="shared" si="61"/>
        <v>0</v>
      </c>
      <c r="DM78" s="20">
        <f t="shared" si="61"/>
        <v>40975934</v>
      </c>
      <c r="DN78" s="20">
        <f t="shared" si="61"/>
        <v>0</v>
      </c>
      <c r="DO78" s="20">
        <f t="shared" si="62"/>
        <v>0</v>
      </c>
      <c r="DP78" s="20">
        <f t="shared" si="62"/>
        <v>0</v>
      </c>
      <c r="DR78" s="170"/>
      <c r="DS78" s="43">
        <f t="shared" si="36"/>
        <v>220000000</v>
      </c>
      <c r="DT78" s="180">
        <f t="shared" si="37"/>
        <v>179024066</v>
      </c>
      <c r="DU78" s="182">
        <f t="shared" si="38"/>
        <v>0.8137457545454545</v>
      </c>
    </row>
    <row r="79" spans="1:125" ht="67.5" hidden="1" customHeight="1" x14ac:dyDescent="0.25">
      <c r="A79" s="243"/>
      <c r="B79" s="246"/>
      <c r="C79" s="28" t="s">
        <v>235</v>
      </c>
      <c r="D79" s="17" t="s">
        <v>236</v>
      </c>
      <c r="E79" s="18">
        <v>520</v>
      </c>
      <c r="F79" s="19" t="s">
        <v>237</v>
      </c>
      <c r="G79" s="20">
        <f t="shared" si="54"/>
        <v>189421128</v>
      </c>
      <c r="H79" s="30"/>
      <c r="I79" s="20">
        <v>10000000</v>
      </c>
      <c r="J79" s="30"/>
      <c r="K79" s="30"/>
      <c r="L79" s="30"/>
      <c r="M79" s="20"/>
      <c r="N79" s="20"/>
      <c r="O79" s="20"/>
      <c r="P79" s="20"/>
      <c r="Q79" s="20"/>
      <c r="R79" s="20"/>
      <c r="S79" s="20"/>
      <c r="T79" s="20"/>
      <c r="U79" s="20"/>
      <c r="V79" s="20"/>
      <c r="W79" s="20">
        <v>100000000</v>
      </c>
      <c r="X79" s="20"/>
      <c r="Y79" s="20">
        <v>10000000</v>
      </c>
      <c r="Z79" s="20"/>
      <c r="AA79" s="20"/>
      <c r="AB79" s="20">
        <f>41421128+5000000+23000000</f>
        <v>69421128</v>
      </c>
      <c r="AC79" s="21">
        <f t="shared" si="47"/>
        <v>0.7253866738667083</v>
      </c>
      <c r="AD79" s="20">
        <f t="shared" si="63"/>
        <v>137403562</v>
      </c>
      <c r="AE79" s="20"/>
      <c r="AF79" s="20"/>
      <c r="AG79" s="20"/>
      <c r="AH79" s="20"/>
      <c r="AI79" s="20"/>
      <c r="AJ79" s="20"/>
      <c r="AK79" s="20"/>
      <c r="AL79" s="20"/>
      <c r="AM79" s="20"/>
      <c r="AN79" s="20"/>
      <c r="AO79" s="20"/>
      <c r="AP79" s="20"/>
      <c r="AQ79" s="20"/>
      <c r="AR79" s="20"/>
      <c r="AS79" s="20"/>
      <c r="AT79" s="20">
        <f>+'[3]OCTUBRE 2018'!$Y$3597</f>
        <v>94948514</v>
      </c>
      <c r="AU79" s="20"/>
      <c r="AV79" s="20"/>
      <c r="AW79" s="20"/>
      <c r="AX79" s="20"/>
      <c r="AY79" s="20">
        <f>+'[3]OCTUBRE 2018'!$AF$3597</f>
        <v>42455048</v>
      </c>
      <c r="AZ79" s="21">
        <f t="shared" si="10"/>
        <v>0.2746133261332917</v>
      </c>
      <c r="BA79" s="20">
        <f t="shared" si="55"/>
        <v>52017566</v>
      </c>
      <c r="BB79" s="20">
        <f t="shared" si="56"/>
        <v>0</v>
      </c>
      <c r="BC79" s="20">
        <f t="shared" si="56"/>
        <v>10000000</v>
      </c>
      <c r="BD79" s="20">
        <f t="shared" si="56"/>
        <v>0</v>
      </c>
      <c r="BE79" s="20">
        <f t="shared" si="45"/>
        <v>0</v>
      </c>
      <c r="BF79" s="20">
        <f t="shared" si="45"/>
        <v>0</v>
      </c>
      <c r="BG79" s="20">
        <f t="shared" si="45"/>
        <v>0</v>
      </c>
      <c r="BH79" s="20">
        <f t="shared" si="45"/>
        <v>0</v>
      </c>
      <c r="BI79" s="20">
        <f t="shared" si="45"/>
        <v>0</v>
      </c>
      <c r="BJ79" s="20">
        <f t="shared" si="45"/>
        <v>0</v>
      </c>
      <c r="BK79" s="20">
        <f t="shared" si="45"/>
        <v>0</v>
      </c>
      <c r="BL79" s="20">
        <f t="shared" si="45"/>
        <v>0</v>
      </c>
      <c r="BM79" s="20">
        <f t="shared" si="45"/>
        <v>0</v>
      </c>
      <c r="BN79" s="20">
        <f t="shared" si="45"/>
        <v>0</v>
      </c>
      <c r="BO79" s="20">
        <f t="shared" si="45"/>
        <v>0</v>
      </c>
      <c r="BP79" s="20">
        <f t="shared" si="45"/>
        <v>0</v>
      </c>
      <c r="BQ79" s="20">
        <f t="shared" si="45"/>
        <v>5051486</v>
      </c>
      <c r="BR79" s="20">
        <f t="shared" si="57"/>
        <v>0</v>
      </c>
      <c r="BS79" s="20">
        <f t="shared" si="57"/>
        <v>10000000</v>
      </c>
      <c r="BT79" s="20">
        <f t="shared" si="57"/>
        <v>0</v>
      </c>
      <c r="BU79" s="20">
        <f t="shared" si="57"/>
        <v>0</v>
      </c>
      <c r="BV79" s="20">
        <f t="shared" si="57"/>
        <v>26966080</v>
      </c>
      <c r="BW79" s="21">
        <f t="shared" si="48"/>
        <v>0.65301228171336834</v>
      </c>
      <c r="BX79" s="20">
        <f t="shared" si="58"/>
        <v>123694323</v>
      </c>
      <c r="BY79" s="20"/>
      <c r="BZ79" s="20"/>
      <c r="CA79" s="20"/>
      <c r="CB79" s="20"/>
      <c r="CC79" s="20"/>
      <c r="CD79" s="20"/>
      <c r="CE79" s="20"/>
      <c r="CF79" s="20"/>
      <c r="CG79" s="20"/>
      <c r="CH79" s="20"/>
      <c r="CI79" s="20"/>
      <c r="CJ79" s="20"/>
      <c r="CK79" s="20"/>
      <c r="CL79" s="20"/>
      <c r="CM79" s="20"/>
      <c r="CN79" s="20">
        <f>+'[3]OCTUBRE 2018'!$H$3595-CS79</f>
        <v>90499804</v>
      </c>
      <c r="CO79" s="20"/>
      <c r="CP79" s="20"/>
      <c r="CQ79" s="20"/>
      <c r="CR79" s="20"/>
      <c r="CS79" s="20">
        <f>+'[3]OCTUBRE 2018'!$H$3598+'[3]OCTUBRE 2018'!$H$3600+'[3]OCTUBRE 2018'!$H$3602+'[3]OCTUBRE 2018'!$H$3611+'[3]OCTUBRE 2018'!$H$3635+'[3]OCTUBRE 2018'!$H$3639+'[3]OCTUBRE 2018'!$H$3640+'[3]OCTUBRE 2018'!$H$3644+'[3]OCTUBRE 2018'!$H$3672+'[3]OCTUBRE 2018'!$H$3679+'[3]OCTUBRE 2018'!$H$3685+'[3]OCTUBRE 2018'!$H$3687+'[3]OCTUBRE 2018'!$H$3688+'[3]OCTUBRE 2018'!$H$3689+'[3]OCTUBRE 2018'!$H$3691+'[3]OCTUBRE 2018'!$H$3693+'[3]OCTUBRE 2018'!$H$3696+'[3]OCTUBRE 2018'!$H$3707+'[3]OCTUBRE 2018'!$H$3715+'[3]OCTUBRE 2018'!$H$3716+'[3]OCTUBRE 2018'!$H$3731+'[3]OCTUBRE 2018'!$H$3732+'[3]OCTUBRE 2018'!$H$3733+'[3]OCTUBRE 2018'!$H$3752+'[3]OCTUBRE 2018'!$H$3753+'[3]OCTUBRE 2018'!$H$3754+'[3]OCTUBRE 2018'!$H$3757+'[3]OCTUBRE 2018'!$H$3777+'[3]OCTUBRE 2018'!$H$3827+'[3]OCTUBRE 2018'!$H$3829</f>
        <v>33194519</v>
      </c>
      <c r="CT79" s="21">
        <f t="shared" si="59"/>
        <v>0.34698771828663166</v>
      </c>
      <c r="CU79" s="20">
        <f t="shared" si="40"/>
        <v>65726805</v>
      </c>
      <c r="CV79" s="20">
        <f t="shared" si="60"/>
        <v>0</v>
      </c>
      <c r="CW79" s="20">
        <f t="shared" si="60"/>
        <v>10000000</v>
      </c>
      <c r="CX79" s="20"/>
      <c r="CY79" s="20">
        <f t="shared" si="61"/>
        <v>0</v>
      </c>
      <c r="CZ79" s="20">
        <f t="shared" si="61"/>
        <v>0</v>
      </c>
      <c r="DA79" s="20">
        <f t="shared" si="61"/>
        <v>0</v>
      </c>
      <c r="DB79" s="20">
        <f t="shared" si="61"/>
        <v>0</v>
      </c>
      <c r="DC79" s="20">
        <f t="shared" si="61"/>
        <v>0</v>
      </c>
      <c r="DD79" s="20">
        <f t="shared" si="61"/>
        <v>0</v>
      </c>
      <c r="DE79" s="20">
        <f t="shared" si="61"/>
        <v>0</v>
      </c>
      <c r="DF79" s="20">
        <f t="shared" si="61"/>
        <v>0</v>
      </c>
      <c r="DG79" s="20">
        <f t="shared" si="61"/>
        <v>0</v>
      </c>
      <c r="DH79" s="20">
        <f t="shared" si="61"/>
        <v>0</v>
      </c>
      <c r="DI79" s="20">
        <f t="shared" si="61"/>
        <v>0</v>
      </c>
      <c r="DJ79" s="20">
        <f t="shared" si="61"/>
        <v>0</v>
      </c>
      <c r="DK79" s="20">
        <f t="shared" si="61"/>
        <v>9500196</v>
      </c>
      <c r="DL79" s="20">
        <f t="shared" si="61"/>
        <v>0</v>
      </c>
      <c r="DM79" s="20">
        <f t="shared" si="61"/>
        <v>10000000</v>
      </c>
      <c r="DN79" s="20">
        <f t="shared" si="61"/>
        <v>0</v>
      </c>
      <c r="DO79" s="20">
        <f t="shared" si="62"/>
        <v>0</v>
      </c>
      <c r="DP79" s="20">
        <f t="shared" si="62"/>
        <v>36226609</v>
      </c>
      <c r="DR79" s="170"/>
      <c r="DS79" s="43">
        <f t="shared" si="36"/>
        <v>189421128</v>
      </c>
      <c r="DT79" s="180">
        <f t="shared" si="37"/>
        <v>123694323</v>
      </c>
      <c r="DU79" s="182">
        <f t="shared" si="38"/>
        <v>0.65301228171336834</v>
      </c>
    </row>
    <row r="80" spans="1:125" ht="31.5" hidden="1" customHeight="1" x14ac:dyDescent="0.25">
      <c r="A80" s="243"/>
      <c r="B80" s="246"/>
      <c r="C80" s="28" t="s">
        <v>238</v>
      </c>
      <c r="D80" s="17" t="s">
        <v>239</v>
      </c>
      <c r="E80" s="18">
        <v>520</v>
      </c>
      <c r="F80" s="19" t="s">
        <v>240</v>
      </c>
      <c r="G80" s="20">
        <f t="shared" si="54"/>
        <v>10842256</v>
      </c>
      <c r="H80" s="30"/>
      <c r="I80" s="20"/>
      <c r="J80" s="20"/>
      <c r="K80" s="30"/>
      <c r="L80" s="30"/>
      <c r="M80" s="20"/>
      <c r="N80" s="20"/>
      <c r="O80" s="20"/>
      <c r="P80" s="20"/>
      <c r="Q80" s="20"/>
      <c r="R80" s="20"/>
      <c r="S80" s="20"/>
      <c r="T80" s="20"/>
      <c r="U80" s="20"/>
      <c r="V80" s="20"/>
      <c r="W80" s="20">
        <v>10000000</v>
      </c>
      <c r="X80" s="20"/>
      <c r="Y80" s="20"/>
      <c r="Z80" s="20"/>
      <c r="AA80" s="20"/>
      <c r="AB80" s="20">
        <f>842256</f>
        <v>842256</v>
      </c>
      <c r="AC80" s="21">
        <f t="shared" si="47"/>
        <v>0.17842513587578082</v>
      </c>
      <c r="AD80" s="20">
        <f t="shared" si="63"/>
        <v>1934531</v>
      </c>
      <c r="AE80" s="20"/>
      <c r="AF80" s="20"/>
      <c r="AG80" s="20"/>
      <c r="AH80" s="20"/>
      <c r="AI80" s="20"/>
      <c r="AJ80" s="20"/>
      <c r="AK80" s="20"/>
      <c r="AL80" s="20"/>
      <c r="AM80" s="20"/>
      <c r="AN80" s="20"/>
      <c r="AO80" s="20"/>
      <c r="AP80" s="20"/>
      <c r="AQ80" s="20"/>
      <c r="AR80" s="20"/>
      <c r="AS80" s="20"/>
      <c r="AT80" s="20">
        <f>+'[3]OCTUBRE 2018'!$Y$3842</f>
        <v>1934531</v>
      </c>
      <c r="AU80" s="20"/>
      <c r="AV80" s="20"/>
      <c r="AW80" s="20"/>
      <c r="AX80" s="20"/>
      <c r="AY80" s="20"/>
      <c r="AZ80" s="21">
        <f t="shared" si="10"/>
        <v>0.82157486412421921</v>
      </c>
      <c r="BA80" s="20">
        <f t="shared" si="55"/>
        <v>8907725</v>
      </c>
      <c r="BB80" s="20">
        <f t="shared" si="56"/>
        <v>0</v>
      </c>
      <c r="BC80" s="20">
        <f t="shared" si="56"/>
        <v>0</v>
      </c>
      <c r="BD80" s="20">
        <f t="shared" si="56"/>
        <v>0</v>
      </c>
      <c r="BE80" s="20">
        <f t="shared" si="45"/>
        <v>0</v>
      </c>
      <c r="BF80" s="20">
        <f t="shared" si="45"/>
        <v>0</v>
      </c>
      <c r="BG80" s="20">
        <f t="shared" si="45"/>
        <v>0</v>
      </c>
      <c r="BH80" s="20">
        <f t="shared" si="45"/>
        <v>0</v>
      </c>
      <c r="BI80" s="20">
        <f t="shared" si="45"/>
        <v>0</v>
      </c>
      <c r="BJ80" s="20">
        <f t="shared" si="45"/>
        <v>0</v>
      </c>
      <c r="BK80" s="20">
        <f t="shared" si="45"/>
        <v>0</v>
      </c>
      <c r="BL80" s="20">
        <f t="shared" si="45"/>
        <v>0</v>
      </c>
      <c r="BM80" s="20">
        <f t="shared" si="45"/>
        <v>0</v>
      </c>
      <c r="BN80" s="20">
        <f t="shared" si="45"/>
        <v>0</v>
      </c>
      <c r="BO80" s="20">
        <f t="shared" si="45"/>
        <v>0</v>
      </c>
      <c r="BP80" s="20">
        <f t="shared" si="45"/>
        <v>0</v>
      </c>
      <c r="BQ80" s="20">
        <f t="shared" si="45"/>
        <v>8065469</v>
      </c>
      <c r="BR80" s="20">
        <f t="shared" si="57"/>
        <v>0</v>
      </c>
      <c r="BS80" s="20">
        <f t="shared" si="57"/>
        <v>0</v>
      </c>
      <c r="BT80" s="20">
        <f t="shared" si="57"/>
        <v>0</v>
      </c>
      <c r="BU80" s="20">
        <f t="shared" si="57"/>
        <v>0</v>
      </c>
      <c r="BV80" s="20">
        <f t="shared" si="57"/>
        <v>842256</v>
      </c>
      <c r="BW80" s="21">
        <f t="shared" si="48"/>
        <v>0.17842513587578082</v>
      </c>
      <c r="BX80" s="20">
        <f t="shared" si="58"/>
        <v>1934531</v>
      </c>
      <c r="BY80" s="20"/>
      <c r="BZ80" s="20"/>
      <c r="CA80" s="20"/>
      <c r="CB80" s="20"/>
      <c r="CC80" s="20"/>
      <c r="CD80" s="20"/>
      <c r="CE80" s="20"/>
      <c r="CF80" s="20"/>
      <c r="CG80" s="20"/>
      <c r="CH80" s="20"/>
      <c r="CI80" s="20"/>
      <c r="CJ80" s="20"/>
      <c r="CK80" s="20"/>
      <c r="CL80" s="20"/>
      <c r="CM80" s="20"/>
      <c r="CN80" s="20">
        <f>+'[3]OCTUBRE 2018'!$H$3840</f>
        <v>1934531</v>
      </c>
      <c r="CO80" s="20"/>
      <c r="CP80" s="20"/>
      <c r="CQ80" s="20"/>
      <c r="CR80" s="20"/>
      <c r="CS80" s="20"/>
      <c r="CT80" s="21">
        <f t="shared" si="59"/>
        <v>0.82157486412421921</v>
      </c>
      <c r="CU80" s="20">
        <f t="shared" si="40"/>
        <v>8907725</v>
      </c>
      <c r="CV80" s="20">
        <f t="shared" si="60"/>
        <v>0</v>
      </c>
      <c r="CW80" s="20">
        <f t="shared" si="60"/>
        <v>0</v>
      </c>
      <c r="CX80" s="20"/>
      <c r="CY80" s="20">
        <f t="shared" si="61"/>
        <v>0</v>
      </c>
      <c r="CZ80" s="20">
        <f t="shared" si="61"/>
        <v>0</v>
      </c>
      <c r="DA80" s="20">
        <f t="shared" si="61"/>
        <v>0</v>
      </c>
      <c r="DB80" s="20">
        <f t="shared" si="61"/>
        <v>0</v>
      </c>
      <c r="DC80" s="20">
        <f t="shared" si="61"/>
        <v>0</v>
      </c>
      <c r="DD80" s="20">
        <f t="shared" si="61"/>
        <v>0</v>
      </c>
      <c r="DE80" s="20">
        <f t="shared" si="61"/>
        <v>0</v>
      </c>
      <c r="DF80" s="20">
        <f t="shared" si="61"/>
        <v>0</v>
      </c>
      <c r="DG80" s="20">
        <f t="shared" si="61"/>
        <v>0</v>
      </c>
      <c r="DH80" s="20">
        <f t="shared" si="61"/>
        <v>0</v>
      </c>
      <c r="DI80" s="20">
        <f t="shared" si="61"/>
        <v>0</v>
      </c>
      <c r="DJ80" s="20">
        <f t="shared" si="61"/>
        <v>0</v>
      </c>
      <c r="DK80" s="20">
        <f t="shared" si="61"/>
        <v>8065469</v>
      </c>
      <c r="DL80" s="20">
        <f t="shared" si="61"/>
        <v>0</v>
      </c>
      <c r="DM80" s="20">
        <f t="shared" si="61"/>
        <v>0</v>
      </c>
      <c r="DN80" s="20">
        <f t="shared" si="61"/>
        <v>0</v>
      </c>
      <c r="DO80" s="20">
        <f t="shared" si="62"/>
        <v>0</v>
      </c>
      <c r="DP80" s="20">
        <f t="shared" si="62"/>
        <v>842256</v>
      </c>
      <c r="DR80" s="170"/>
      <c r="DS80" s="43">
        <f t="shared" si="36"/>
        <v>10842256</v>
      </c>
      <c r="DT80" s="180">
        <f t="shared" si="37"/>
        <v>1934531</v>
      </c>
      <c r="DU80" s="182">
        <f t="shared" si="38"/>
        <v>0.17842513587578082</v>
      </c>
    </row>
    <row r="81" spans="1:125" ht="81" hidden="1" customHeight="1" x14ac:dyDescent="0.25">
      <c r="A81" s="243"/>
      <c r="B81" s="246"/>
      <c r="C81" s="28" t="s">
        <v>241</v>
      </c>
      <c r="D81" s="17" t="s">
        <v>242</v>
      </c>
      <c r="E81" s="18">
        <v>520</v>
      </c>
      <c r="F81" s="19" t="s">
        <v>243</v>
      </c>
      <c r="G81" s="20">
        <f t="shared" si="54"/>
        <v>534434421</v>
      </c>
      <c r="H81" s="30"/>
      <c r="I81" s="30"/>
      <c r="J81" s="30"/>
      <c r="K81" s="30"/>
      <c r="L81" s="30"/>
      <c r="M81" s="20"/>
      <c r="N81" s="20"/>
      <c r="O81" s="20"/>
      <c r="P81" s="20"/>
      <c r="Q81" s="20"/>
      <c r="R81" s="20"/>
      <c r="S81" s="20"/>
      <c r="T81" s="20"/>
      <c r="U81" s="20"/>
      <c r="V81" s="20"/>
      <c r="W81" s="20"/>
      <c r="X81" s="20"/>
      <c r="Y81" s="20">
        <v>40000000</v>
      </c>
      <c r="Z81" s="20"/>
      <c r="AA81" s="20"/>
      <c r="AB81" s="20">
        <f>330700000+5000000+25000000+74729116+56585305+2000000+420000</f>
        <v>494434421</v>
      </c>
      <c r="AC81" s="21">
        <f t="shared" si="47"/>
        <v>0.93831000080737692</v>
      </c>
      <c r="AD81" s="20">
        <f t="shared" si="63"/>
        <v>501465162</v>
      </c>
      <c r="AE81" s="20"/>
      <c r="AF81" s="20"/>
      <c r="AG81" s="20"/>
      <c r="AH81" s="20"/>
      <c r="AI81" s="20"/>
      <c r="AJ81" s="20"/>
      <c r="AK81" s="20"/>
      <c r="AL81" s="20"/>
      <c r="AM81" s="20"/>
      <c r="AN81" s="20"/>
      <c r="AO81" s="20"/>
      <c r="AP81" s="20"/>
      <c r="AQ81" s="20"/>
      <c r="AR81" s="20"/>
      <c r="AS81" s="20"/>
      <c r="AT81" s="20"/>
      <c r="AU81" s="20"/>
      <c r="AV81" s="20">
        <f>+'[3]OCTUBRE 2018'!$AA$3856</f>
        <v>12539998</v>
      </c>
      <c r="AW81" s="20"/>
      <c r="AX81" s="20"/>
      <c r="AY81" s="20">
        <f>+'[3]OCTUBRE 2018'!$AF$3856</f>
        <v>488925164</v>
      </c>
      <c r="AZ81" s="21">
        <f t="shared" si="10"/>
        <v>6.168999919262308E-2</v>
      </c>
      <c r="BA81" s="20">
        <f t="shared" si="55"/>
        <v>32969259</v>
      </c>
      <c r="BB81" s="20">
        <f t="shared" si="56"/>
        <v>0</v>
      </c>
      <c r="BC81" s="20">
        <f t="shared" si="56"/>
        <v>0</v>
      </c>
      <c r="BD81" s="20">
        <f t="shared" si="56"/>
        <v>0</v>
      </c>
      <c r="BE81" s="20">
        <f t="shared" si="45"/>
        <v>0</v>
      </c>
      <c r="BF81" s="20">
        <f t="shared" si="45"/>
        <v>0</v>
      </c>
      <c r="BG81" s="20">
        <f t="shared" si="45"/>
        <v>0</v>
      </c>
      <c r="BH81" s="20">
        <f t="shared" si="45"/>
        <v>0</v>
      </c>
      <c r="BI81" s="20">
        <f t="shared" si="45"/>
        <v>0</v>
      </c>
      <c r="BJ81" s="20">
        <f t="shared" si="45"/>
        <v>0</v>
      </c>
      <c r="BK81" s="20">
        <f t="shared" si="45"/>
        <v>0</v>
      </c>
      <c r="BL81" s="20">
        <f t="shared" si="45"/>
        <v>0</v>
      </c>
      <c r="BM81" s="20">
        <f t="shared" si="45"/>
        <v>0</v>
      </c>
      <c r="BN81" s="20">
        <f t="shared" si="45"/>
        <v>0</v>
      </c>
      <c r="BO81" s="20">
        <f t="shared" si="45"/>
        <v>0</v>
      </c>
      <c r="BP81" s="20">
        <f t="shared" si="45"/>
        <v>0</v>
      </c>
      <c r="BQ81" s="20">
        <f t="shared" si="45"/>
        <v>0</v>
      </c>
      <c r="BR81" s="20">
        <f t="shared" si="57"/>
        <v>0</v>
      </c>
      <c r="BS81" s="20">
        <f t="shared" si="57"/>
        <v>27460002</v>
      </c>
      <c r="BT81" s="20">
        <f t="shared" si="57"/>
        <v>0</v>
      </c>
      <c r="BU81" s="20">
        <f t="shared" si="57"/>
        <v>0</v>
      </c>
      <c r="BV81" s="20">
        <f t="shared" si="57"/>
        <v>5509257</v>
      </c>
      <c r="BW81" s="21">
        <f t="shared" si="48"/>
        <v>0.86915759679333982</v>
      </c>
      <c r="BX81" s="20">
        <f t="shared" si="58"/>
        <v>464507737</v>
      </c>
      <c r="BY81" s="20"/>
      <c r="BZ81" s="20"/>
      <c r="CA81" s="20"/>
      <c r="CB81" s="20"/>
      <c r="CC81" s="20"/>
      <c r="CD81" s="20"/>
      <c r="CE81" s="20"/>
      <c r="CF81" s="20"/>
      <c r="CG81" s="20"/>
      <c r="CH81" s="20"/>
      <c r="CI81" s="20"/>
      <c r="CJ81" s="20"/>
      <c r="CK81" s="20"/>
      <c r="CL81" s="20"/>
      <c r="CM81" s="20"/>
      <c r="CN81" s="20"/>
      <c r="CO81" s="20"/>
      <c r="CP81" s="20"/>
      <c r="CQ81" s="20"/>
      <c r="CR81" s="20"/>
      <c r="CS81" s="20">
        <f>+'[3]OCTUBRE 2018'!$H$3854</f>
        <v>464507737</v>
      </c>
      <c r="CT81" s="21">
        <f t="shared" si="59"/>
        <v>0.13084240320666018</v>
      </c>
      <c r="CU81" s="20">
        <f t="shared" si="40"/>
        <v>69926684</v>
      </c>
      <c r="CV81" s="20">
        <f t="shared" si="60"/>
        <v>0</v>
      </c>
      <c r="CW81" s="20">
        <f t="shared" si="60"/>
        <v>0</v>
      </c>
      <c r="CX81" s="20"/>
      <c r="CY81" s="20">
        <f t="shared" si="61"/>
        <v>0</v>
      </c>
      <c r="CZ81" s="20">
        <f t="shared" si="61"/>
        <v>0</v>
      </c>
      <c r="DA81" s="20">
        <f t="shared" si="61"/>
        <v>0</v>
      </c>
      <c r="DB81" s="20">
        <f t="shared" si="61"/>
        <v>0</v>
      </c>
      <c r="DC81" s="20">
        <f t="shared" si="61"/>
        <v>0</v>
      </c>
      <c r="DD81" s="20">
        <f t="shared" si="61"/>
        <v>0</v>
      </c>
      <c r="DE81" s="20">
        <f t="shared" si="61"/>
        <v>0</v>
      </c>
      <c r="DF81" s="20">
        <f t="shared" si="61"/>
        <v>0</v>
      </c>
      <c r="DG81" s="20">
        <f t="shared" si="61"/>
        <v>0</v>
      </c>
      <c r="DH81" s="20">
        <f t="shared" si="61"/>
        <v>0</v>
      </c>
      <c r="DI81" s="20">
        <f t="shared" si="61"/>
        <v>0</v>
      </c>
      <c r="DJ81" s="20">
        <f t="shared" si="61"/>
        <v>0</v>
      </c>
      <c r="DK81" s="20">
        <f t="shared" si="61"/>
        <v>0</v>
      </c>
      <c r="DL81" s="20">
        <f t="shared" si="61"/>
        <v>0</v>
      </c>
      <c r="DM81" s="20">
        <f t="shared" si="61"/>
        <v>40000000</v>
      </c>
      <c r="DN81" s="20">
        <f t="shared" si="61"/>
        <v>0</v>
      </c>
      <c r="DO81" s="20">
        <f t="shared" si="62"/>
        <v>0</v>
      </c>
      <c r="DP81" s="20">
        <f t="shared" si="62"/>
        <v>29926684</v>
      </c>
      <c r="DR81" s="170"/>
      <c r="DS81" s="43">
        <f t="shared" si="36"/>
        <v>534434421</v>
      </c>
      <c r="DT81" s="180">
        <f t="shared" si="37"/>
        <v>464507737</v>
      </c>
      <c r="DU81" s="182">
        <f t="shared" si="38"/>
        <v>0.86915759679333982</v>
      </c>
    </row>
    <row r="82" spans="1:125" ht="78.75" hidden="1" customHeight="1" x14ac:dyDescent="0.25">
      <c r="A82" s="63"/>
      <c r="B82" s="247"/>
      <c r="C82" s="28" t="s">
        <v>244</v>
      </c>
      <c r="D82" s="27" t="s">
        <v>245</v>
      </c>
      <c r="E82" s="18">
        <v>520</v>
      </c>
      <c r="F82" s="19" t="s">
        <v>246</v>
      </c>
      <c r="G82" s="20">
        <f t="shared" si="54"/>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47"/>
        <v>1</v>
      </c>
      <c r="AD82" s="20">
        <f t="shared" si="63"/>
        <v>8000000</v>
      </c>
      <c r="AE82" s="20"/>
      <c r="AF82" s="20">
        <f>+'[10]FEBRERO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0"/>
        <v>0</v>
      </c>
      <c r="BA82" s="20">
        <f t="shared" si="55"/>
        <v>0</v>
      </c>
      <c r="BB82" s="20">
        <f t="shared" si="56"/>
        <v>0</v>
      </c>
      <c r="BC82" s="20">
        <f t="shared" si="56"/>
        <v>0</v>
      </c>
      <c r="BD82" s="20">
        <f t="shared" si="56"/>
        <v>0</v>
      </c>
      <c r="BE82" s="20">
        <f t="shared" si="45"/>
        <v>0</v>
      </c>
      <c r="BF82" s="20">
        <f t="shared" si="45"/>
        <v>0</v>
      </c>
      <c r="BG82" s="20">
        <f t="shared" si="45"/>
        <v>0</v>
      </c>
      <c r="BH82" s="20">
        <f t="shared" si="45"/>
        <v>0</v>
      </c>
      <c r="BI82" s="20">
        <f t="shared" si="45"/>
        <v>0</v>
      </c>
      <c r="BJ82" s="20">
        <f t="shared" si="45"/>
        <v>0</v>
      </c>
      <c r="BK82" s="20">
        <f t="shared" si="45"/>
        <v>0</v>
      </c>
      <c r="BL82" s="20">
        <f t="shared" si="45"/>
        <v>0</v>
      </c>
      <c r="BM82" s="20">
        <f t="shared" si="45"/>
        <v>0</v>
      </c>
      <c r="BN82" s="20">
        <f t="shared" si="45"/>
        <v>0</v>
      </c>
      <c r="BO82" s="20">
        <f t="shared" si="45"/>
        <v>0</v>
      </c>
      <c r="BP82" s="20">
        <f t="shared" si="45"/>
        <v>0</v>
      </c>
      <c r="BQ82" s="20">
        <f t="shared" si="45"/>
        <v>0</v>
      </c>
      <c r="BR82" s="20">
        <f t="shared" si="57"/>
        <v>0</v>
      </c>
      <c r="BS82" s="20">
        <f t="shared" si="57"/>
        <v>0</v>
      </c>
      <c r="BT82" s="20">
        <f t="shared" si="57"/>
        <v>0</v>
      </c>
      <c r="BU82" s="20">
        <f t="shared" si="57"/>
        <v>0</v>
      </c>
      <c r="BV82" s="20">
        <f t="shared" si="57"/>
        <v>0</v>
      </c>
      <c r="BW82" s="21">
        <f t="shared" si="48"/>
        <v>1</v>
      </c>
      <c r="BX82" s="20">
        <f t="shared" si="58"/>
        <v>8000000</v>
      </c>
      <c r="BY82" s="20"/>
      <c r="BZ82" s="20">
        <f>+'[9]MARZO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59"/>
        <v>0</v>
      </c>
      <c r="CU82" s="20">
        <f t="shared" si="40"/>
        <v>0</v>
      </c>
      <c r="CV82" s="20">
        <f t="shared" si="60"/>
        <v>0</v>
      </c>
      <c r="CW82" s="20">
        <f t="shared" si="60"/>
        <v>0</v>
      </c>
      <c r="CX82" s="20"/>
      <c r="CY82" s="20">
        <f t="shared" si="61"/>
        <v>0</v>
      </c>
      <c r="CZ82" s="20">
        <f t="shared" si="61"/>
        <v>0</v>
      </c>
      <c r="DA82" s="20">
        <f t="shared" si="61"/>
        <v>0</v>
      </c>
      <c r="DB82" s="20">
        <f t="shared" si="61"/>
        <v>0</v>
      </c>
      <c r="DC82" s="20">
        <f t="shared" si="61"/>
        <v>0</v>
      </c>
      <c r="DD82" s="20">
        <f t="shared" si="61"/>
        <v>0</v>
      </c>
      <c r="DE82" s="20">
        <f t="shared" si="61"/>
        <v>0</v>
      </c>
      <c r="DF82" s="20">
        <f t="shared" si="61"/>
        <v>0</v>
      </c>
      <c r="DG82" s="20">
        <f t="shared" si="61"/>
        <v>0</v>
      </c>
      <c r="DH82" s="20">
        <f t="shared" si="61"/>
        <v>0</v>
      </c>
      <c r="DI82" s="20">
        <f t="shared" si="61"/>
        <v>0</v>
      </c>
      <c r="DJ82" s="20">
        <f t="shared" si="61"/>
        <v>0</v>
      </c>
      <c r="DK82" s="20">
        <f t="shared" si="61"/>
        <v>0</v>
      </c>
      <c r="DL82" s="20">
        <f t="shared" si="61"/>
        <v>0</v>
      </c>
      <c r="DM82" s="20">
        <f t="shared" si="61"/>
        <v>0</v>
      </c>
      <c r="DN82" s="20">
        <f t="shared" si="61"/>
        <v>0</v>
      </c>
      <c r="DO82" s="20">
        <f t="shared" si="62"/>
        <v>0</v>
      </c>
      <c r="DP82" s="20">
        <f t="shared" si="62"/>
        <v>0</v>
      </c>
      <c r="DR82" s="171"/>
      <c r="DS82" s="43">
        <f t="shared" si="36"/>
        <v>8000000</v>
      </c>
      <c r="DT82" s="180">
        <f t="shared" si="37"/>
        <v>8000000</v>
      </c>
      <c r="DU82" s="182">
        <f t="shared" si="38"/>
        <v>1</v>
      </c>
    </row>
    <row r="83" spans="1:125" ht="29.25" hidden="1" customHeight="1" x14ac:dyDescent="0.25">
      <c r="A83" s="242" t="s">
        <v>215</v>
      </c>
      <c r="B83" s="245" t="s">
        <v>247</v>
      </c>
      <c r="C83" s="28" t="s">
        <v>248</v>
      </c>
      <c r="D83" s="17" t="s">
        <v>249</v>
      </c>
      <c r="E83" s="18">
        <v>520</v>
      </c>
      <c r="F83" s="19" t="s">
        <v>127</v>
      </c>
      <c r="G83" s="20">
        <f t="shared" si="54"/>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0.5694337495997438</v>
      </c>
      <c r="AD83" s="20">
        <f t="shared" si="63"/>
        <v>17783416</v>
      </c>
      <c r="AE83" s="20"/>
      <c r="AF83" s="20">
        <f>+'[3]OCTUBRE 2018'!$K$3960</f>
        <v>17783416</v>
      </c>
      <c r="AG83" s="20"/>
      <c r="AH83" s="20"/>
      <c r="AI83" s="20"/>
      <c r="AJ83" s="20"/>
      <c r="AK83" s="20"/>
      <c r="AL83" s="20"/>
      <c r="AM83" s="20"/>
      <c r="AN83" s="20"/>
      <c r="AO83" s="20"/>
      <c r="AP83" s="20"/>
      <c r="AQ83" s="20"/>
      <c r="AR83" s="20"/>
      <c r="AS83" s="20"/>
      <c r="AT83" s="20"/>
      <c r="AU83" s="20"/>
      <c r="AV83" s="20"/>
      <c r="AW83" s="20"/>
      <c r="AX83" s="20"/>
      <c r="AY83" s="20"/>
      <c r="AZ83" s="21">
        <f t="shared" si="10"/>
        <v>0.4305662504002562</v>
      </c>
      <c r="BA83" s="20">
        <f t="shared" si="55"/>
        <v>13446584</v>
      </c>
      <c r="BB83" s="20">
        <f t="shared" si="56"/>
        <v>0</v>
      </c>
      <c r="BC83" s="20">
        <f t="shared" si="56"/>
        <v>13446584</v>
      </c>
      <c r="BD83" s="20">
        <f t="shared" si="56"/>
        <v>0</v>
      </c>
      <c r="BE83" s="20">
        <f t="shared" si="45"/>
        <v>0</v>
      </c>
      <c r="BF83" s="20">
        <f t="shared" si="45"/>
        <v>0</v>
      </c>
      <c r="BG83" s="20">
        <f t="shared" si="45"/>
        <v>0</v>
      </c>
      <c r="BH83" s="20">
        <f t="shared" si="45"/>
        <v>0</v>
      </c>
      <c r="BI83" s="20">
        <f t="shared" si="45"/>
        <v>0</v>
      </c>
      <c r="BJ83" s="20">
        <f t="shared" si="45"/>
        <v>0</v>
      </c>
      <c r="BK83" s="20">
        <f t="shared" si="45"/>
        <v>0</v>
      </c>
      <c r="BL83" s="20">
        <f t="shared" si="45"/>
        <v>0</v>
      </c>
      <c r="BM83" s="20">
        <f t="shared" si="45"/>
        <v>0</v>
      </c>
      <c r="BN83" s="20">
        <f t="shared" si="45"/>
        <v>0</v>
      </c>
      <c r="BO83" s="20">
        <f t="shared" si="45"/>
        <v>0</v>
      </c>
      <c r="BP83" s="20">
        <f t="shared" si="45"/>
        <v>0</v>
      </c>
      <c r="BQ83" s="20">
        <f t="shared" si="45"/>
        <v>0</v>
      </c>
      <c r="BR83" s="20">
        <f t="shared" si="57"/>
        <v>0</v>
      </c>
      <c r="BS83" s="20">
        <f t="shared" si="57"/>
        <v>0</v>
      </c>
      <c r="BT83" s="20">
        <f t="shared" si="57"/>
        <v>0</v>
      </c>
      <c r="BU83" s="20">
        <f t="shared" si="57"/>
        <v>0</v>
      </c>
      <c r="BV83" s="20">
        <f t="shared" si="57"/>
        <v>0</v>
      </c>
      <c r="BW83" s="21">
        <f>+BX83/G83</f>
        <v>0.56452395132885047</v>
      </c>
      <c r="BX83" s="20">
        <f t="shared" si="58"/>
        <v>17630083</v>
      </c>
      <c r="BY83" s="20"/>
      <c r="BZ83" s="20">
        <f>+'[3]OCTUBRE 2018'!$H$3958</f>
        <v>17630083</v>
      </c>
      <c r="CA83" s="20"/>
      <c r="CB83" s="20"/>
      <c r="CC83" s="20"/>
      <c r="CD83" s="20"/>
      <c r="CE83" s="20"/>
      <c r="CF83" s="20"/>
      <c r="CG83" s="20"/>
      <c r="CH83" s="20"/>
      <c r="CI83" s="20"/>
      <c r="CJ83" s="20"/>
      <c r="CK83" s="20"/>
      <c r="CL83" s="20"/>
      <c r="CM83" s="20"/>
      <c r="CN83" s="20"/>
      <c r="CO83" s="20"/>
      <c r="CP83" s="20"/>
      <c r="CQ83" s="20"/>
      <c r="CR83" s="20"/>
      <c r="CS83" s="20"/>
      <c r="CT83" s="21">
        <f t="shared" si="59"/>
        <v>0.43547604867114953</v>
      </c>
      <c r="CU83" s="20">
        <f t="shared" si="40"/>
        <v>13599917</v>
      </c>
      <c r="CV83" s="20">
        <f t="shared" si="60"/>
        <v>0</v>
      </c>
      <c r="CW83" s="20">
        <f t="shared" si="60"/>
        <v>13599917</v>
      </c>
      <c r="CX83" s="20"/>
      <c r="CY83" s="20">
        <f t="shared" si="61"/>
        <v>0</v>
      </c>
      <c r="CZ83" s="20">
        <f t="shared" si="61"/>
        <v>0</v>
      </c>
      <c r="DA83" s="20">
        <f t="shared" si="61"/>
        <v>0</v>
      </c>
      <c r="DB83" s="20">
        <f t="shared" si="61"/>
        <v>0</v>
      </c>
      <c r="DC83" s="20">
        <f t="shared" si="61"/>
        <v>0</v>
      </c>
      <c r="DD83" s="20">
        <f t="shared" si="61"/>
        <v>0</v>
      </c>
      <c r="DE83" s="20">
        <f t="shared" si="61"/>
        <v>0</v>
      </c>
      <c r="DF83" s="20">
        <f t="shared" si="61"/>
        <v>0</v>
      </c>
      <c r="DG83" s="20">
        <f t="shared" si="61"/>
        <v>0</v>
      </c>
      <c r="DH83" s="20">
        <f t="shared" si="61"/>
        <v>0</v>
      </c>
      <c r="DI83" s="20">
        <f t="shared" si="61"/>
        <v>0</v>
      </c>
      <c r="DJ83" s="20">
        <f t="shared" si="61"/>
        <v>0</v>
      </c>
      <c r="DK83" s="20">
        <f t="shared" si="61"/>
        <v>0</v>
      </c>
      <c r="DL83" s="20">
        <f t="shared" si="61"/>
        <v>0</v>
      </c>
      <c r="DM83" s="20">
        <f t="shared" si="61"/>
        <v>0</v>
      </c>
      <c r="DN83" s="20">
        <f t="shared" si="61"/>
        <v>0</v>
      </c>
      <c r="DO83" s="20">
        <f t="shared" si="62"/>
        <v>0</v>
      </c>
      <c r="DP83" s="20">
        <f t="shared" si="62"/>
        <v>0</v>
      </c>
      <c r="DR83" s="170"/>
      <c r="DS83" s="43">
        <f t="shared" si="36"/>
        <v>31230000</v>
      </c>
      <c r="DT83" s="180">
        <f t="shared" si="37"/>
        <v>17630083</v>
      </c>
      <c r="DU83" s="182">
        <f t="shared" si="38"/>
        <v>0.56452395132885047</v>
      </c>
    </row>
    <row r="84" spans="1:125" ht="33" hidden="1" customHeight="1" x14ac:dyDescent="0.25">
      <c r="A84" s="243"/>
      <c r="B84" s="247"/>
      <c r="C84" s="28" t="s">
        <v>250</v>
      </c>
      <c r="D84" s="17" t="s">
        <v>251</v>
      </c>
      <c r="E84" s="18">
        <v>520</v>
      </c>
      <c r="F84" s="19" t="s">
        <v>127</v>
      </c>
      <c r="G84" s="20">
        <f t="shared" si="54"/>
        <v>20000000</v>
      </c>
      <c r="H84" s="30"/>
      <c r="I84" s="20">
        <v>20000000</v>
      </c>
      <c r="J84" s="20"/>
      <c r="K84" s="20"/>
      <c r="L84" s="20"/>
      <c r="M84" s="20"/>
      <c r="N84" s="20"/>
      <c r="O84" s="20"/>
      <c r="P84" s="20"/>
      <c r="Q84" s="20"/>
      <c r="R84" s="20"/>
      <c r="S84" s="20"/>
      <c r="T84" s="20"/>
      <c r="U84" s="20"/>
      <c r="V84" s="20"/>
      <c r="W84" s="45"/>
      <c r="X84" s="20"/>
      <c r="Y84" s="20"/>
      <c r="Z84" s="20"/>
      <c r="AA84" s="20"/>
      <c r="AB84" s="20"/>
      <c r="AC84" s="21">
        <f>+AD84/G84</f>
        <v>0.8</v>
      </c>
      <c r="AD84" s="20">
        <f t="shared" si="63"/>
        <v>16000000</v>
      </c>
      <c r="AE84" s="20"/>
      <c r="AF84" s="20">
        <f>+'[5]JUNIO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0"/>
        <v>0.19999999999999996</v>
      </c>
      <c r="BA84" s="20">
        <f t="shared" si="55"/>
        <v>4000000</v>
      </c>
      <c r="BB84" s="20">
        <f t="shared" si="56"/>
        <v>0</v>
      </c>
      <c r="BC84" s="20">
        <f t="shared" si="56"/>
        <v>4000000</v>
      </c>
      <c r="BD84" s="20">
        <f t="shared" si="56"/>
        <v>0</v>
      </c>
      <c r="BE84" s="20">
        <f t="shared" si="45"/>
        <v>0</v>
      </c>
      <c r="BF84" s="20">
        <f t="shared" si="45"/>
        <v>0</v>
      </c>
      <c r="BG84" s="20">
        <f t="shared" si="45"/>
        <v>0</v>
      </c>
      <c r="BH84" s="20">
        <f t="shared" si="45"/>
        <v>0</v>
      </c>
      <c r="BI84" s="20">
        <f t="shared" si="45"/>
        <v>0</v>
      </c>
      <c r="BJ84" s="20">
        <f t="shared" si="45"/>
        <v>0</v>
      </c>
      <c r="BK84" s="20">
        <f t="shared" si="45"/>
        <v>0</v>
      </c>
      <c r="BL84" s="20">
        <f t="shared" ref="BL84:BQ90" si="64">R84-AO84</f>
        <v>0</v>
      </c>
      <c r="BM84" s="20">
        <f t="shared" si="64"/>
        <v>0</v>
      </c>
      <c r="BN84" s="20">
        <f t="shared" si="64"/>
        <v>0</v>
      </c>
      <c r="BO84" s="20">
        <f t="shared" si="64"/>
        <v>0</v>
      </c>
      <c r="BP84" s="20">
        <f t="shared" si="64"/>
        <v>0</v>
      </c>
      <c r="BQ84" s="20">
        <f t="shared" si="64"/>
        <v>0</v>
      </c>
      <c r="BR84" s="20">
        <f t="shared" si="57"/>
        <v>0</v>
      </c>
      <c r="BS84" s="20">
        <f t="shared" si="57"/>
        <v>0</v>
      </c>
      <c r="BT84" s="20">
        <f t="shared" si="57"/>
        <v>0</v>
      </c>
      <c r="BU84" s="20">
        <f t="shared" si="57"/>
        <v>0</v>
      </c>
      <c r="BV84" s="20">
        <f t="shared" si="57"/>
        <v>0</v>
      </c>
      <c r="BW84" s="21">
        <f>+BX84/G84</f>
        <v>0.78428019999999998</v>
      </c>
      <c r="BX84" s="20">
        <f t="shared" si="58"/>
        <v>15685604</v>
      </c>
      <c r="BY84" s="20"/>
      <c r="BZ84" s="20">
        <f>+'[2]AGOSTO 2018'!$H$3217</f>
        <v>15685604</v>
      </c>
      <c r="CA84" s="20"/>
      <c r="CB84" s="20"/>
      <c r="CC84" s="20"/>
      <c r="CD84" s="20"/>
      <c r="CE84" s="20"/>
      <c r="CF84" s="20"/>
      <c r="CG84" s="20"/>
      <c r="CH84" s="20"/>
      <c r="CI84" s="20"/>
      <c r="CJ84" s="20"/>
      <c r="CK84" s="20"/>
      <c r="CL84" s="20"/>
      <c r="CM84" s="20"/>
      <c r="CN84" s="20"/>
      <c r="CO84" s="20"/>
      <c r="CP84" s="20"/>
      <c r="CQ84" s="20"/>
      <c r="CR84" s="20"/>
      <c r="CS84" s="20"/>
      <c r="CT84" s="21">
        <f t="shared" si="59"/>
        <v>0.21571980000000002</v>
      </c>
      <c r="CU84" s="20">
        <f t="shared" si="40"/>
        <v>4314396</v>
      </c>
      <c r="CV84" s="20">
        <f t="shared" si="60"/>
        <v>0</v>
      </c>
      <c r="CW84" s="20">
        <f t="shared" si="60"/>
        <v>4314396</v>
      </c>
      <c r="CX84" s="20"/>
      <c r="CY84" s="20">
        <f t="shared" si="61"/>
        <v>0</v>
      </c>
      <c r="CZ84" s="20">
        <f t="shared" si="61"/>
        <v>0</v>
      </c>
      <c r="DA84" s="20">
        <f t="shared" si="61"/>
        <v>0</v>
      </c>
      <c r="DB84" s="20">
        <f t="shared" si="61"/>
        <v>0</v>
      </c>
      <c r="DC84" s="20">
        <f t="shared" si="61"/>
        <v>0</v>
      </c>
      <c r="DD84" s="20">
        <f t="shared" si="61"/>
        <v>0</v>
      </c>
      <c r="DE84" s="20">
        <f t="shared" si="61"/>
        <v>0</v>
      </c>
      <c r="DF84" s="20">
        <f t="shared" si="61"/>
        <v>0</v>
      </c>
      <c r="DG84" s="20">
        <f t="shared" si="61"/>
        <v>0</v>
      </c>
      <c r="DH84" s="20">
        <f t="shared" si="61"/>
        <v>0</v>
      </c>
      <c r="DI84" s="20">
        <f t="shared" si="61"/>
        <v>0</v>
      </c>
      <c r="DJ84" s="20">
        <f t="shared" si="61"/>
        <v>0</v>
      </c>
      <c r="DK84" s="20">
        <f t="shared" si="61"/>
        <v>0</v>
      </c>
      <c r="DL84" s="20">
        <f t="shared" si="61"/>
        <v>0</v>
      </c>
      <c r="DM84" s="20">
        <f t="shared" si="61"/>
        <v>0</v>
      </c>
      <c r="DN84" s="20">
        <f t="shared" si="61"/>
        <v>0</v>
      </c>
      <c r="DO84" s="20">
        <f t="shared" si="62"/>
        <v>0</v>
      </c>
      <c r="DP84" s="20">
        <f t="shared" si="62"/>
        <v>0</v>
      </c>
      <c r="DR84" s="170"/>
      <c r="DS84" s="43">
        <f t="shared" si="36"/>
        <v>20000000</v>
      </c>
      <c r="DT84" s="180">
        <f t="shared" si="37"/>
        <v>15685604</v>
      </c>
      <c r="DU84" s="182">
        <f t="shared" si="38"/>
        <v>0.78428019999999998</v>
      </c>
    </row>
    <row r="85" spans="1:125" ht="48" hidden="1" customHeight="1" x14ac:dyDescent="0.25">
      <c r="A85" s="243"/>
      <c r="B85" s="64" t="s">
        <v>252</v>
      </c>
      <c r="C85" s="28" t="s">
        <v>253</v>
      </c>
      <c r="D85" s="17" t="s">
        <v>254</v>
      </c>
      <c r="E85" s="18">
        <v>520</v>
      </c>
      <c r="F85" s="19" t="s">
        <v>240</v>
      </c>
      <c r="G85" s="20">
        <f t="shared" si="54"/>
        <v>21000000</v>
      </c>
      <c r="H85" s="30"/>
      <c r="I85" s="20"/>
      <c r="J85" s="20"/>
      <c r="K85" s="20"/>
      <c r="L85" s="20"/>
      <c r="M85" s="20"/>
      <c r="N85" s="20"/>
      <c r="O85" s="20"/>
      <c r="P85" s="20"/>
      <c r="Q85" s="20"/>
      <c r="R85" s="20"/>
      <c r="S85" s="20"/>
      <c r="T85" s="20"/>
      <c r="U85" s="20"/>
      <c r="V85" s="20"/>
      <c r="W85" s="45">
        <v>20000000</v>
      </c>
      <c r="X85" s="20"/>
      <c r="Y85" s="20"/>
      <c r="Z85" s="20"/>
      <c r="AA85" s="20"/>
      <c r="AB85" s="20">
        <v>1000000</v>
      </c>
      <c r="AC85" s="21">
        <f t="shared" ref="AC85:AC98" si="65">+AD85/G85</f>
        <v>0.90349204761904767</v>
      </c>
      <c r="AD85" s="20">
        <f t="shared" si="63"/>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0"/>
        <v>9.6507952380952333E-2</v>
      </c>
      <c r="BA85" s="20">
        <f t="shared" si="55"/>
        <v>2026667</v>
      </c>
      <c r="BB85" s="20">
        <f t="shared" si="56"/>
        <v>0</v>
      </c>
      <c r="BC85" s="20">
        <f t="shared" si="56"/>
        <v>0</v>
      </c>
      <c r="BD85" s="20">
        <f t="shared" si="56"/>
        <v>0</v>
      </c>
      <c r="BE85" s="20">
        <f t="shared" si="56"/>
        <v>0</v>
      </c>
      <c r="BF85" s="20">
        <f t="shared" si="56"/>
        <v>0</v>
      </c>
      <c r="BG85" s="20">
        <f t="shared" si="56"/>
        <v>0</v>
      </c>
      <c r="BH85" s="20">
        <f t="shared" si="56"/>
        <v>0</v>
      </c>
      <c r="BI85" s="20">
        <f t="shared" si="56"/>
        <v>0</v>
      </c>
      <c r="BJ85" s="20">
        <f t="shared" si="56"/>
        <v>0</v>
      </c>
      <c r="BK85" s="20">
        <f t="shared" si="56"/>
        <v>0</v>
      </c>
      <c r="BL85" s="20">
        <f t="shared" si="64"/>
        <v>0</v>
      </c>
      <c r="BM85" s="20">
        <f t="shared" si="64"/>
        <v>0</v>
      </c>
      <c r="BN85" s="20">
        <f t="shared" si="64"/>
        <v>0</v>
      </c>
      <c r="BO85" s="20">
        <f t="shared" si="64"/>
        <v>0</v>
      </c>
      <c r="BP85" s="20">
        <f t="shared" si="64"/>
        <v>0</v>
      </c>
      <c r="BQ85" s="20">
        <f t="shared" si="64"/>
        <v>1026667</v>
      </c>
      <c r="BR85" s="20">
        <f t="shared" si="57"/>
        <v>0</v>
      </c>
      <c r="BS85" s="20">
        <f t="shared" si="57"/>
        <v>0</v>
      </c>
      <c r="BT85" s="20">
        <f t="shared" si="57"/>
        <v>0</v>
      </c>
      <c r="BU85" s="20">
        <f t="shared" si="57"/>
        <v>0</v>
      </c>
      <c r="BV85" s="20">
        <f t="shared" si="57"/>
        <v>1000000</v>
      </c>
      <c r="BW85" s="21">
        <f t="shared" ref="BW85:BW96" si="66">+BX85/G85</f>
        <v>0.90349204761904767</v>
      </c>
      <c r="BX85" s="20">
        <f t="shared" si="58"/>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59"/>
        <v>9.6507952380952333E-2</v>
      </c>
      <c r="CU85" s="20">
        <f t="shared" si="40"/>
        <v>2026667</v>
      </c>
      <c r="CV85" s="20">
        <f t="shared" si="60"/>
        <v>0</v>
      </c>
      <c r="CW85" s="20">
        <f t="shared" si="60"/>
        <v>0</v>
      </c>
      <c r="CX85" s="20"/>
      <c r="CY85" s="20">
        <f t="shared" si="61"/>
        <v>0</v>
      </c>
      <c r="CZ85" s="20">
        <f t="shared" si="61"/>
        <v>0</v>
      </c>
      <c r="DA85" s="20">
        <f t="shared" si="61"/>
        <v>0</v>
      </c>
      <c r="DB85" s="20">
        <f t="shared" si="61"/>
        <v>0</v>
      </c>
      <c r="DC85" s="20">
        <f t="shared" si="61"/>
        <v>0</v>
      </c>
      <c r="DD85" s="20">
        <f t="shared" si="61"/>
        <v>0</v>
      </c>
      <c r="DE85" s="20">
        <f t="shared" si="61"/>
        <v>0</v>
      </c>
      <c r="DF85" s="20">
        <f t="shared" si="61"/>
        <v>0</v>
      </c>
      <c r="DG85" s="20">
        <f t="shared" si="61"/>
        <v>0</v>
      </c>
      <c r="DH85" s="20">
        <f t="shared" si="61"/>
        <v>0</v>
      </c>
      <c r="DI85" s="20">
        <f t="shared" si="61"/>
        <v>0</v>
      </c>
      <c r="DJ85" s="20">
        <f t="shared" si="61"/>
        <v>0</v>
      </c>
      <c r="DK85" s="20">
        <f t="shared" si="61"/>
        <v>1026667</v>
      </c>
      <c r="DL85" s="20">
        <f t="shared" si="61"/>
        <v>0</v>
      </c>
      <c r="DM85" s="20">
        <f t="shared" si="61"/>
        <v>0</v>
      </c>
      <c r="DN85" s="20">
        <f t="shared" si="61"/>
        <v>0</v>
      </c>
      <c r="DO85" s="20">
        <f t="shared" si="62"/>
        <v>0</v>
      </c>
      <c r="DP85" s="20">
        <f t="shared" si="62"/>
        <v>1000000</v>
      </c>
      <c r="DR85" s="170"/>
      <c r="DS85" s="43">
        <f t="shared" si="36"/>
        <v>21000000</v>
      </c>
      <c r="DT85" s="180">
        <f t="shared" si="37"/>
        <v>18973333</v>
      </c>
      <c r="DU85" s="182">
        <f t="shared" si="38"/>
        <v>0.90349204761904767</v>
      </c>
    </row>
    <row r="86" spans="1:125" ht="24" hidden="1" customHeight="1" x14ac:dyDescent="0.25">
      <c r="A86" s="243"/>
      <c r="B86" s="65" t="s">
        <v>255</v>
      </c>
      <c r="C86" s="28" t="s">
        <v>256</v>
      </c>
      <c r="D86" s="64" t="s">
        <v>257</v>
      </c>
      <c r="E86" s="18">
        <v>520</v>
      </c>
      <c r="F86" s="66" t="s">
        <v>127</v>
      </c>
      <c r="G86" s="20">
        <f t="shared" si="54"/>
        <v>50000000</v>
      </c>
      <c r="H86" s="30"/>
      <c r="I86" s="20">
        <f>30000000+10000000</f>
        <v>40000000</v>
      </c>
      <c r="J86" s="45"/>
      <c r="K86" s="67"/>
      <c r="L86" s="45"/>
      <c r="M86" s="30"/>
      <c r="N86" s="30"/>
      <c r="O86" s="30"/>
      <c r="P86" s="30"/>
      <c r="Q86" s="30"/>
      <c r="R86" s="24"/>
      <c r="S86" s="24"/>
      <c r="T86" s="24"/>
      <c r="U86" s="24"/>
      <c r="V86" s="30"/>
      <c r="W86" s="45"/>
      <c r="X86" s="20"/>
      <c r="Y86" s="20">
        <v>10000000</v>
      </c>
      <c r="Z86" s="30"/>
      <c r="AA86" s="30"/>
      <c r="AB86" s="68"/>
      <c r="AC86" s="21">
        <f t="shared" si="65"/>
        <v>0.76905791999999995</v>
      </c>
      <c r="AD86" s="20">
        <f t="shared" si="63"/>
        <v>38452896</v>
      </c>
      <c r="AE86" s="20"/>
      <c r="AF86" s="20">
        <f>+'[3]OCTUBRE 2018'!$K$3995</f>
        <v>38452896</v>
      </c>
      <c r="AG86" s="20"/>
      <c r="AH86" s="20"/>
      <c r="AI86" s="20"/>
      <c r="AJ86" s="20"/>
      <c r="AK86" s="20"/>
      <c r="AL86" s="20"/>
      <c r="AM86" s="20"/>
      <c r="AN86" s="20"/>
      <c r="AO86" s="20"/>
      <c r="AP86" s="20"/>
      <c r="AQ86" s="20"/>
      <c r="AR86" s="20"/>
      <c r="AS86" s="20"/>
      <c r="AT86" s="20"/>
      <c r="AU86" s="20"/>
      <c r="AV86" s="20"/>
      <c r="AW86" s="20"/>
      <c r="AX86" s="20"/>
      <c r="AY86" s="20"/>
      <c r="AZ86" s="21">
        <f t="shared" si="10"/>
        <v>0.23094208000000005</v>
      </c>
      <c r="BA86" s="20">
        <f t="shared" si="55"/>
        <v>11547104</v>
      </c>
      <c r="BB86" s="20">
        <f t="shared" si="56"/>
        <v>0</v>
      </c>
      <c r="BC86" s="20">
        <f t="shared" si="56"/>
        <v>1547104</v>
      </c>
      <c r="BD86" s="20">
        <f t="shared" si="56"/>
        <v>0</v>
      </c>
      <c r="BE86" s="20">
        <f t="shared" si="56"/>
        <v>0</v>
      </c>
      <c r="BF86" s="20">
        <f t="shared" si="56"/>
        <v>0</v>
      </c>
      <c r="BG86" s="20">
        <f t="shared" si="56"/>
        <v>0</v>
      </c>
      <c r="BH86" s="20">
        <f t="shared" si="56"/>
        <v>0</v>
      </c>
      <c r="BI86" s="20">
        <f t="shared" si="56"/>
        <v>0</v>
      </c>
      <c r="BJ86" s="20">
        <f t="shared" si="56"/>
        <v>0</v>
      </c>
      <c r="BK86" s="20">
        <f t="shared" si="56"/>
        <v>0</v>
      </c>
      <c r="BL86" s="20">
        <f t="shared" si="64"/>
        <v>0</v>
      </c>
      <c r="BM86" s="20">
        <f t="shared" si="64"/>
        <v>0</v>
      </c>
      <c r="BN86" s="20">
        <f t="shared" si="64"/>
        <v>0</v>
      </c>
      <c r="BO86" s="20">
        <f t="shared" si="64"/>
        <v>0</v>
      </c>
      <c r="BP86" s="20">
        <f t="shared" si="64"/>
        <v>0</v>
      </c>
      <c r="BQ86" s="20">
        <f t="shared" si="64"/>
        <v>0</v>
      </c>
      <c r="BR86" s="20">
        <f t="shared" si="57"/>
        <v>0</v>
      </c>
      <c r="BS86" s="20">
        <f t="shared" si="57"/>
        <v>10000000</v>
      </c>
      <c r="BT86" s="20">
        <f t="shared" si="57"/>
        <v>0</v>
      </c>
      <c r="BU86" s="20">
        <f t="shared" si="57"/>
        <v>0</v>
      </c>
      <c r="BV86" s="20">
        <f t="shared" si="57"/>
        <v>0</v>
      </c>
      <c r="BW86" s="21">
        <f t="shared" si="66"/>
        <v>0.59119124000000001</v>
      </c>
      <c r="BX86" s="20">
        <f t="shared" si="58"/>
        <v>29559562</v>
      </c>
      <c r="BY86" s="20"/>
      <c r="BZ86" s="20">
        <f>+'[2]AGOSTO 2018'!$H$3236</f>
        <v>29559562</v>
      </c>
      <c r="CA86" s="20"/>
      <c r="CB86" s="20"/>
      <c r="CC86" s="20"/>
      <c r="CD86" s="20"/>
      <c r="CE86" s="20"/>
      <c r="CF86" s="20"/>
      <c r="CG86" s="20"/>
      <c r="CH86" s="20"/>
      <c r="CI86" s="20"/>
      <c r="CJ86" s="20"/>
      <c r="CK86" s="20"/>
      <c r="CL86" s="20"/>
      <c r="CM86" s="20"/>
      <c r="CN86" s="20"/>
      <c r="CO86" s="20"/>
      <c r="CP86" s="20"/>
      <c r="CQ86" s="20"/>
      <c r="CR86" s="20"/>
      <c r="CS86" s="20"/>
      <c r="CT86" s="21">
        <f t="shared" si="59"/>
        <v>0.40880875999999999</v>
      </c>
      <c r="CU86" s="20">
        <f t="shared" si="40"/>
        <v>20440438</v>
      </c>
      <c r="CV86" s="20">
        <f t="shared" si="60"/>
        <v>0</v>
      </c>
      <c r="CW86" s="20">
        <f t="shared" si="60"/>
        <v>10440438</v>
      </c>
      <c r="CX86" s="20"/>
      <c r="CY86" s="20">
        <f t="shared" si="61"/>
        <v>0</v>
      </c>
      <c r="CZ86" s="20">
        <f t="shared" si="61"/>
        <v>0</v>
      </c>
      <c r="DA86" s="20">
        <f t="shared" si="61"/>
        <v>0</v>
      </c>
      <c r="DB86" s="20">
        <f t="shared" si="61"/>
        <v>0</v>
      </c>
      <c r="DC86" s="20">
        <f t="shared" si="61"/>
        <v>0</v>
      </c>
      <c r="DD86" s="20">
        <f t="shared" si="61"/>
        <v>0</v>
      </c>
      <c r="DE86" s="20">
        <f t="shared" si="61"/>
        <v>0</v>
      </c>
      <c r="DF86" s="20">
        <f t="shared" si="61"/>
        <v>0</v>
      </c>
      <c r="DG86" s="20">
        <f t="shared" si="61"/>
        <v>0</v>
      </c>
      <c r="DH86" s="20">
        <f t="shared" si="61"/>
        <v>0</v>
      </c>
      <c r="DI86" s="20">
        <f t="shared" si="61"/>
        <v>0</v>
      </c>
      <c r="DJ86" s="20">
        <f t="shared" si="61"/>
        <v>0</v>
      </c>
      <c r="DK86" s="20">
        <f t="shared" si="61"/>
        <v>0</v>
      </c>
      <c r="DL86" s="20">
        <f t="shared" si="61"/>
        <v>0</v>
      </c>
      <c r="DM86" s="20">
        <f t="shared" si="61"/>
        <v>10000000</v>
      </c>
      <c r="DN86" s="20">
        <f t="shared" si="61"/>
        <v>0</v>
      </c>
      <c r="DO86" s="20">
        <f t="shared" si="62"/>
        <v>0</v>
      </c>
      <c r="DP86" s="20">
        <f t="shared" si="62"/>
        <v>0</v>
      </c>
      <c r="DR86" s="169"/>
      <c r="DS86" s="43">
        <f t="shared" si="36"/>
        <v>50000000</v>
      </c>
      <c r="DT86" s="180">
        <f t="shared" si="37"/>
        <v>29559562</v>
      </c>
      <c r="DU86" s="182">
        <f t="shared" si="38"/>
        <v>0.59119124000000001</v>
      </c>
    </row>
    <row r="87" spans="1:125" s="74" customFormat="1" ht="43.5" hidden="1" customHeight="1" x14ac:dyDescent="0.25">
      <c r="A87" s="243" t="s">
        <v>215</v>
      </c>
      <c r="B87" s="69" t="s">
        <v>258</v>
      </c>
      <c r="C87" s="70" t="s">
        <v>259</v>
      </c>
      <c r="D87" s="17" t="s">
        <v>260</v>
      </c>
      <c r="E87" s="71">
        <v>520</v>
      </c>
      <c r="F87" s="66" t="s">
        <v>127</v>
      </c>
      <c r="G87" s="20">
        <f t="shared" si="54"/>
        <v>6000000</v>
      </c>
      <c r="H87" s="24"/>
      <c r="I87" s="20"/>
      <c r="J87" s="20"/>
      <c r="K87" s="24"/>
      <c r="L87" s="72">
        <v>6000000</v>
      </c>
      <c r="M87" s="24"/>
      <c r="N87" s="24"/>
      <c r="O87" s="24"/>
      <c r="P87" s="24"/>
      <c r="Q87" s="24"/>
      <c r="R87" s="24"/>
      <c r="S87" s="24"/>
      <c r="T87" s="24"/>
      <c r="U87" s="24"/>
      <c r="V87" s="30"/>
      <c r="W87" s="45"/>
      <c r="X87" s="20"/>
      <c r="Y87" s="20"/>
      <c r="Z87" s="20"/>
      <c r="AA87" s="20"/>
      <c r="AB87" s="20"/>
      <c r="AC87" s="73">
        <f t="shared" si="65"/>
        <v>0.83333333333333337</v>
      </c>
      <c r="AD87" s="20">
        <f t="shared" si="63"/>
        <v>5000000</v>
      </c>
      <c r="AE87" s="72"/>
      <c r="AF87" s="72"/>
      <c r="AG87" s="72"/>
      <c r="AH87" s="72"/>
      <c r="AI87" s="72">
        <f>+'[2]AGOSTO 2018'!$N$3250</f>
        <v>5000000</v>
      </c>
      <c r="AJ87" s="20"/>
      <c r="AK87" s="72"/>
      <c r="AL87" s="72"/>
      <c r="AM87" s="72"/>
      <c r="AN87" s="72"/>
      <c r="AO87" s="72"/>
      <c r="AP87" s="72"/>
      <c r="AQ87" s="72"/>
      <c r="AR87" s="72"/>
      <c r="AS87" s="72"/>
      <c r="AT87" s="72"/>
      <c r="AU87" s="72"/>
      <c r="AV87" s="72"/>
      <c r="AW87" s="72"/>
      <c r="AX87" s="72"/>
      <c r="AY87" s="72"/>
      <c r="AZ87" s="73">
        <f t="shared" si="10"/>
        <v>0.16666666666666663</v>
      </c>
      <c r="BA87" s="20">
        <f t="shared" si="55"/>
        <v>1000000</v>
      </c>
      <c r="BB87" s="20">
        <f t="shared" si="56"/>
        <v>0</v>
      </c>
      <c r="BC87" s="20">
        <f t="shared" si="56"/>
        <v>0</v>
      </c>
      <c r="BD87" s="20">
        <f t="shared" si="56"/>
        <v>0</v>
      </c>
      <c r="BE87" s="20">
        <f t="shared" si="56"/>
        <v>0</v>
      </c>
      <c r="BF87" s="20">
        <f t="shared" si="56"/>
        <v>1000000</v>
      </c>
      <c r="BG87" s="20">
        <f t="shared" si="56"/>
        <v>0</v>
      </c>
      <c r="BH87" s="20">
        <f t="shared" si="56"/>
        <v>0</v>
      </c>
      <c r="BI87" s="20">
        <f t="shared" si="56"/>
        <v>0</v>
      </c>
      <c r="BJ87" s="20">
        <f t="shared" si="56"/>
        <v>0</v>
      </c>
      <c r="BK87" s="20">
        <f t="shared" si="56"/>
        <v>0</v>
      </c>
      <c r="BL87" s="20">
        <f t="shared" si="64"/>
        <v>0</v>
      </c>
      <c r="BM87" s="20">
        <f t="shared" si="64"/>
        <v>0</v>
      </c>
      <c r="BN87" s="20">
        <f t="shared" si="64"/>
        <v>0</v>
      </c>
      <c r="BO87" s="20">
        <f t="shared" si="64"/>
        <v>0</v>
      </c>
      <c r="BP87" s="20">
        <f t="shared" si="64"/>
        <v>0</v>
      </c>
      <c r="BQ87" s="20">
        <f t="shared" si="64"/>
        <v>0</v>
      </c>
      <c r="BR87" s="20">
        <f t="shared" si="57"/>
        <v>0</v>
      </c>
      <c r="BS87" s="20">
        <f t="shared" si="57"/>
        <v>0</v>
      </c>
      <c r="BT87" s="20">
        <f t="shared" si="57"/>
        <v>0</v>
      </c>
      <c r="BU87" s="20">
        <f t="shared" si="57"/>
        <v>0</v>
      </c>
      <c r="BV87" s="20">
        <f t="shared" si="57"/>
        <v>0</v>
      </c>
      <c r="BW87" s="73">
        <f t="shared" si="66"/>
        <v>0</v>
      </c>
      <c r="BX87" s="20">
        <f t="shared" si="58"/>
        <v>0</v>
      </c>
      <c r="BY87" s="72"/>
      <c r="BZ87" s="72"/>
      <c r="CA87" s="72"/>
      <c r="CB87" s="72"/>
      <c r="CC87" s="72"/>
      <c r="CD87" s="72"/>
      <c r="CE87" s="72"/>
      <c r="CF87" s="72"/>
      <c r="CG87" s="72"/>
      <c r="CH87" s="72"/>
      <c r="CI87" s="72"/>
      <c r="CJ87" s="72"/>
      <c r="CK87" s="72"/>
      <c r="CL87" s="72"/>
      <c r="CM87" s="72"/>
      <c r="CN87" s="72"/>
      <c r="CO87" s="72"/>
      <c r="CP87" s="72"/>
      <c r="CQ87" s="72"/>
      <c r="CR87" s="72"/>
      <c r="CS87" s="72"/>
      <c r="CT87" s="73">
        <f t="shared" si="59"/>
        <v>1</v>
      </c>
      <c r="CU87" s="20">
        <f t="shared" si="40"/>
        <v>6000000</v>
      </c>
      <c r="CV87" s="20">
        <f t="shared" si="60"/>
        <v>0</v>
      </c>
      <c r="CW87" s="20">
        <f t="shared" si="60"/>
        <v>0</v>
      </c>
      <c r="CX87" s="20"/>
      <c r="CY87" s="20">
        <f t="shared" si="61"/>
        <v>0</v>
      </c>
      <c r="CZ87" s="20">
        <f t="shared" si="61"/>
        <v>6000000</v>
      </c>
      <c r="DA87" s="20">
        <f t="shared" si="61"/>
        <v>0</v>
      </c>
      <c r="DB87" s="20">
        <f t="shared" si="61"/>
        <v>0</v>
      </c>
      <c r="DC87" s="20">
        <f t="shared" si="61"/>
        <v>0</v>
      </c>
      <c r="DD87" s="20">
        <f t="shared" si="61"/>
        <v>0</v>
      </c>
      <c r="DE87" s="20">
        <f t="shared" si="61"/>
        <v>0</v>
      </c>
      <c r="DF87" s="20">
        <f t="shared" si="61"/>
        <v>0</v>
      </c>
      <c r="DG87" s="20">
        <f t="shared" si="61"/>
        <v>0</v>
      </c>
      <c r="DH87" s="20">
        <f t="shared" si="61"/>
        <v>0</v>
      </c>
      <c r="DI87" s="20">
        <f t="shared" si="61"/>
        <v>0</v>
      </c>
      <c r="DJ87" s="20">
        <f t="shared" si="61"/>
        <v>0</v>
      </c>
      <c r="DK87" s="20">
        <f t="shared" si="61"/>
        <v>0</v>
      </c>
      <c r="DL87" s="20">
        <f t="shared" si="61"/>
        <v>0</v>
      </c>
      <c r="DM87" s="20">
        <f t="shared" si="61"/>
        <v>0</v>
      </c>
      <c r="DN87" s="20">
        <f t="shared" ref="DN87:DN90" si="67">Z87-CQ87</f>
        <v>0</v>
      </c>
      <c r="DO87" s="20">
        <f t="shared" si="62"/>
        <v>0</v>
      </c>
      <c r="DP87" s="20">
        <f t="shared" si="62"/>
        <v>0</v>
      </c>
      <c r="DR87" s="172"/>
      <c r="DS87" s="43">
        <f t="shared" si="36"/>
        <v>6000000</v>
      </c>
      <c r="DT87" s="180">
        <f t="shared" si="37"/>
        <v>0</v>
      </c>
      <c r="DU87" s="182">
        <f t="shared" si="38"/>
        <v>0</v>
      </c>
    </row>
    <row r="88" spans="1:125" ht="44.25" hidden="1" customHeight="1" x14ac:dyDescent="0.25">
      <c r="A88" s="243"/>
      <c r="B88" s="239" t="s">
        <v>261</v>
      </c>
      <c r="C88" s="28" t="s">
        <v>262</v>
      </c>
      <c r="D88" s="17" t="s">
        <v>263</v>
      </c>
      <c r="E88" s="18">
        <v>520</v>
      </c>
      <c r="F88" s="66" t="s">
        <v>127</v>
      </c>
      <c r="G88" s="20">
        <f t="shared" si="54"/>
        <v>6000000</v>
      </c>
      <c r="H88" s="30"/>
      <c r="I88" s="20">
        <v>6000000</v>
      </c>
      <c r="J88" s="45"/>
      <c r="K88" s="45"/>
      <c r="L88" s="75"/>
      <c r="M88" s="30"/>
      <c r="N88" s="30"/>
      <c r="O88" s="30"/>
      <c r="P88" s="30"/>
      <c r="Q88" s="30"/>
      <c r="R88" s="24"/>
      <c r="S88" s="24"/>
      <c r="T88" s="24"/>
      <c r="U88" s="24"/>
      <c r="V88" s="30"/>
      <c r="W88" s="45"/>
      <c r="X88" s="20"/>
      <c r="Y88" s="20"/>
      <c r="Z88" s="20"/>
      <c r="AA88" s="20"/>
      <c r="AB88" s="20"/>
      <c r="AC88" s="21">
        <f t="shared" si="65"/>
        <v>1</v>
      </c>
      <c r="AD88" s="20">
        <f t="shared" si="63"/>
        <v>6000000</v>
      </c>
      <c r="AE88" s="20"/>
      <c r="AF88" s="20">
        <f>+'[5]JUNIO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4" si="68">1-AC88</f>
        <v>0</v>
      </c>
      <c r="BA88" s="20">
        <f t="shared" si="55"/>
        <v>0</v>
      </c>
      <c r="BB88" s="20">
        <f t="shared" si="56"/>
        <v>0</v>
      </c>
      <c r="BC88" s="20">
        <f t="shared" si="56"/>
        <v>0</v>
      </c>
      <c r="BD88" s="20">
        <f t="shared" si="56"/>
        <v>0</v>
      </c>
      <c r="BE88" s="20">
        <f t="shared" si="56"/>
        <v>0</v>
      </c>
      <c r="BF88" s="20">
        <f t="shared" si="56"/>
        <v>0</v>
      </c>
      <c r="BG88" s="20">
        <f t="shared" si="56"/>
        <v>0</v>
      </c>
      <c r="BH88" s="20">
        <f t="shared" si="56"/>
        <v>0</v>
      </c>
      <c r="BI88" s="20">
        <f t="shared" si="56"/>
        <v>0</v>
      </c>
      <c r="BJ88" s="20">
        <f t="shared" si="56"/>
        <v>0</v>
      </c>
      <c r="BK88" s="20">
        <f t="shared" si="56"/>
        <v>0</v>
      </c>
      <c r="BL88" s="20">
        <f t="shared" si="64"/>
        <v>0</v>
      </c>
      <c r="BM88" s="20">
        <f t="shared" si="64"/>
        <v>0</v>
      </c>
      <c r="BN88" s="20">
        <f t="shared" si="64"/>
        <v>0</v>
      </c>
      <c r="BO88" s="20">
        <f t="shared" si="64"/>
        <v>0</v>
      </c>
      <c r="BP88" s="20">
        <f t="shared" si="64"/>
        <v>0</v>
      </c>
      <c r="BQ88" s="20">
        <f t="shared" si="64"/>
        <v>0</v>
      </c>
      <c r="BR88" s="20">
        <f t="shared" si="57"/>
        <v>0</v>
      </c>
      <c r="BS88" s="20">
        <f t="shared" si="57"/>
        <v>0</v>
      </c>
      <c r="BT88" s="20">
        <f t="shared" si="57"/>
        <v>0</v>
      </c>
      <c r="BU88" s="20">
        <f t="shared" si="57"/>
        <v>0</v>
      </c>
      <c r="BV88" s="20">
        <f t="shared" si="57"/>
        <v>0</v>
      </c>
      <c r="BW88" s="21">
        <f t="shared" si="66"/>
        <v>0.85948883333333337</v>
      </c>
      <c r="BX88" s="20">
        <f t="shared" si="58"/>
        <v>5156933</v>
      </c>
      <c r="BY88" s="20"/>
      <c r="BZ88" s="20">
        <f>+'[4]JULIO 2018'!$H$2842</f>
        <v>5156933</v>
      </c>
      <c r="CA88" s="20"/>
      <c r="CB88" s="20"/>
      <c r="CC88" s="20"/>
      <c r="CD88" s="20"/>
      <c r="CE88" s="20"/>
      <c r="CF88" s="20"/>
      <c r="CG88" s="20"/>
      <c r="CH88" s="20"/>
      <c r="CI88" s="20"/>
      <c r="CJ88" s="20"/>
      <c r="CK88" s="20"/>
      <c r="CL88" s="20"/>
      <c r="CM88" s="20"/>
      <c r="CN88" s="20"/>
      <c r="CO88" s="20"/>
      <c r="CP88" s="20"/>
      <c r="CQ88" s="20"/>
      <c r="CR88" s="20"/>
      <c r="CS88" s="20"/>
      <c r="CT88" s="73">
        <f t="shared" si="59"/>
        <v>0.14051116666666663</v>
      </c>
      <c r="CU88" s="20">
        <f t="shared" si="40"/>
        <v>843067</v>
      </c>
      <c r="CV88" s="20">
        <f t="shared" si="60"/>
        <v>0</v>
      </c>
      <c r="CW88" s="20">
        <f t="shared" si="60"/>
        <v>843067</v>
      </c>
      <c r="CX88" s="20"/>
      <c r="CY88" s="20">
        <f t="shared" ref="CY88:DM90" si="69">K88-CB88</f>
        <v>0</v>
      </c>
      <c r="CZ88" s="20">
        <f t="shared" si="69"/>
        <v>0</v>
      </c>
      <c r="DA88" s="20">
        <f t="shared" si="69"/>
        <v>0</v>
      </c>
      <c r="DB88" s="20">
        <f t="shared" si="69"/>
        <v>0</v>
      </c>
      <c r="DC88" s="20">
        <f t="shared" si="69"/>
        <v>0</v>
      </c>
      <c r="DD88" s="20">
        <f t="shared" si="69"/>
        <v>0</v>
      </c>
      <c r="DE88" s="20">
        <f t="shared" si="69"/>
        <v>0</v>
      </c>
      <c r="DF88" s="20">
        <f t="shared" si="69"/>
        <v>0</v>
      </c>
      <c r="DG88" s="20">
        <f t="shared" si="69"/>
        <v>0</v>
      </c>
      <c r="DH88" s="20">
        <f t="shared" si="69"/>
        <v>0</v>
      </c>
      <c r="DI88" s="20">
        <f t="shared" si="69"/>
        <v>0</v>
      </c>
      <c r="DJ88" s="20">
        <f t="shared" si="69"/>
        <v>0</v>
      </c>
      <c r="DK88" s="20">
        <f t="shared" si="69"/>
        <v>0</v>
      </c>
      <c r="DL88" s="20">
        <f t="shared" si="69"/>
        <v>0</v>
      </c>
      <c r="DM88" s="20">
        <f t="shared" si="69"/>
        <v>0</v>
      </c>
      <c r="DN88" s="20">
        <f t="shared" si="67"/>
        <v>0</v>
      </c>
      <c r="DO88" s="20">
        <f t="shared" si="62"/>
        <v>0</v>
      </c>
      <c r="DP88" s="20">
        <f t="shared" si="62"/>
        <v>0</v>
      </c>
      <c r="DR88" s="172"/>
      <c r="DS88" s="43">
        <f t="shared" si="36"/>
        <v>6000000</v>
      </c>
      <c r="DT88" s="180">
        <f t="shared" si="37"/>
        <v>5156933</v>
      </c>
      <c r="DU88" s="182">
        <f t="shared" si="38"/>
        <v>0.85948883333333337</v>
      </c>
    </row>
    <row r="89" spans="1:125" ht="28.5" hidden="1" customHeight="1" x14ac:dyDescent="0.25">
      <c r="A89" s="243"/>
      <c r="B89" s="248"/>
      <c r="C89" s="28" t="s">
        <v>264</v>
      </c>
      <c r="D89" s="17" t="s">
        <v>265</v>
      </c>
      <c r="E89" s="18">
        <v>520</v>
      </c>
      <c r="F89" s="19" t="s">
        <v>240</v>
      </c>
      <c r="G89" s="20">
        <f t="shared" si="54"/>
        <v>283500000</v>
      </c>
      <c r="H89" s="30"/>
      <c r="I89" s="20">
        <f>250000000+10000000</f>
        <v>260000000</v>
      </c>
      <c r="J89" s="45"/>
      <c r="K89" s="67"/>
      <c r="L89" s="75"/>
      <c r="M89" s="30"/>
      <c r="N89" s="30"/>
      <c r="O89" s="30"/>
      <c r="P89" s="30"/>
      <c r="Q89" s="30"/>
      <c r="R89" s="24"/>
      <c r="S89" s="24"/>
      <c r="T89" s="24"/>
      <c r="U89" s="24"/>
      <c r="V89" s="30"/>
      <c r="W89" s="45"/>
      <c r="X89" s="20"/>
      <c r="Y89" s="20">
        <v>10000000</v>
      </c>
      <c r="Z89" s="20"/>
      <c r="AA89" s="20"/>
      <c r="AB89" s="20">
        <f>2000000+11500000</f>
        <v>13500000</v>
      </c>
      <c r="AC89" s="21">
        <f t="shared" si="65"/>
        <v>0.91965696649029982</v>
      </c>
      <c r="AD89" s="20">
        <f t="shared" si="63"/>
        <v>260722750</v>
      </c>
      <c r="AE89" s="20"/>
      <c r="AF89" s="20">
        <f>+'[6]SEPTIEMBRE 2018'!$K$3519</f>
        <v>249222750</v>
      </c>
      <c r="AG89" s="20"/>
      <c r="AH89" s="20"/>
      <c r="AI89" s="20"/>
      <c r="AJ89" s="20"/>
      <c r="AK89" s="20"/>
      <c r="AL89" s="20"/>
      <c r="AM89" s="20"/>
      <c r="AN89" s="20"/>
      <c r="AO89" s="20"/>
      <c r="AP89" s="20"/>
      <c r="AQ89" s="20"/>
      <c r="AR89" s="20"/>
      <c r="AS89" s="20"/>
      <c r="AT89" s="20"/>
      <c r="AU89" s="20"/>
      <c r="AV89" s="20"/>
      <c r="AW89" s="20"/>
      <c r="AX89" s="20"/>
      <c r="AY89" s="20">
        <f>+'[5]JUNIO 2018'!$AF$2514</f>
        <v>11500000</v>
      </c>
      <c r="AZ89" s="21">
        <f t="shared" si="68"/>
        <v>8.0343033509700179E-2</v>
      </c>
      <c r="BA89" s="20">
        <f t="shared" si="55"/>
        <v>22777250</v>
      </c>
      <c r="BB89" s="20">
        <f t="shared" si="56"/>
        <v>0</v>
      </c>
      <c r="BC89" s="20">
        <f t="shared" si="56"/>
        <v>10777250</v>
      </c>
      <c r="BD89" s="20">
        <f t="shared" si="56"/>
        <v>0</v>
      </c>
      <c r="BE89" s="20">
        <f t="shared" si="56"/>
        <v>0</v>
      </c>
      <c r="BF89" s="20">
        <f t="shared" si="56"/>
        <v>0</v>
      </c>
      <c r="BG89" s="20">
        <f t="shared" si="56"/>
        <v>0</v>
      </c>
      <c r="BH89" s="20">
        <f t="shared" si="56"/>
        <v>0</v>
      </c>
      <c r="BI89" s="20">
        <f t="shared" si="56"/>
        <v>0</v>
      </c>
      <c r="BJ89" s="20">
        <f t="shared" si="56"/>
        <v>0</v>
      </c>
      <c r="BK89" s="20">
        <f t="shared" si="56"/>
        <v>0</v>
      </c>
      <c r="BL89" s="20">
        <f t="shared" si="64"/>
        <v>0</v>
      </c>
      <c r="BM89" s="20">
        <f t="shared" si="64"/>
        <v>0</v>
      </c>
      <c r="BN89" s="20">
        <f t="shared" si="64"/>
        <v>0</v>
      </c>
      <c r="BO89" s="20">
        <f t="shared" si="64"/>
        <v>0</v>
      </c>
      <c r="BP89" s="20">
        <f t="shared" si="64"/>
        <v>0</v>
      </c>
      <c r="BQ89" s="20">
        <f t="shared" si="64"/>
        <v>0</v>
      </c>
      <c r="BR89" s="20">
        <f t="shared" si="57"/>
        <v>0</v>
      </c>
      <c r="BS89" s="20">
        <f t="shared" si="57"/>
        <v>10000000</v>
      </c>
      <c r="BT89" s="20">
        <f t="shared" si="57"/>
        <v>0</v>
      </c>
      <c r="BU89" s="20">
        <f t="shared" si="57"/>
        <v>0</v>
      </c>
      <c r="BV89" s="20">
        <f t="shared" si="57"/>
        <v>2000000</v>
      </c>
      <c r="BW89" s="21">
        <f t="shared" si="66"/>
        <v>0.91418930864197534</v>
      </c>
      <c r="BX89" s="20">
        <f t="shared" si="58"/>
        <v>259172669</v>
      </c>
      <c r="BY89" s="20"/>
      <c r="BZ89" s="20">
        <f>+'[3]OCTUBRE 2018'!$H$4026+'[3]OCTUBRE 2018'!$H$4036+'[3]OCTUBRE 2018'!$H$4038+'[3]OCTUBRE 2018'!$H$4041+'[3]OCTUBRE 2018'!$H$4043+'[3]OCTUBRE 2018'!$H$4044+'[3]OCTUBRE 2018'!$H$4045+'[3]OCTUBRE 2018'!$H$4046+'[3]OCTUBRE 2018'!$H$4048+'[3]OCTUBRE 2018'!$H$4049+'[3]OCTUBRE 2018'!$H$4051+'[3]OCTUBRE 2018'!$H$4052+'[3]OCTUBRE 2018'!$H$4054+'[3]OCTUBRE 2018'!$H$4061+'[3]OCTUBRE 2018'!$H$4070+'[3]OCTUBRE 2018'!$H$4071+'[3]OCTUBRE 2018'!$H$4072+'[3]OCTUBRE 2018'!$H$4073</f>
        <v>247722002</v>
      </c>
      <c r="CA89" s="20"/>
      <c r="CB89" s="20"/>
      <c r="CC89" s="20"/>
      <c r="CD89" s="20"/>
      <c r="CE89" s="20"/>
      <c r="CF89" s="20"/>
      <c r="CG89" s="20"/>
      <c r="CH89" s="20"/>
      <c r="CI89" s="20"/>
      <c r="CJ89" s="20"/>
      <c r="CK89" s="20"/>
      <c r="CL89" s="20"/>
      <c r="CM89" s="20"/>
      <c r="CN89" s="20"/>
      <c r="CO89" s="20"/>
      <c r="CP89" s="20"/>
      <c r="CQ89" s="20"/>
      <c r="CR89" s="20"/>
      <c r="CS89" s="20">
        <f>+'[2]AGOSTO 2018'!$H$3299</f>
        <v>11450667</v>
      </c>
      <c r="CT89" s="73">
        <f t="shared" si="59"/>
        <v>8.581069135802466E-2</v>
      </c>
      <c r="CU89" s="20">
        <f t="shared" si="40"/>
        <v>24327331</v>
      </c>
      <c r="CV89" s="20">
        <f t="shared" si="60"/>
        <v>0</v>
      </c>
      <c r="CW89" s="20">
        <f t="shared" si="60"/>
        <v>12277998</v>
      </c>
      <c r="CX89" s="20"/>
      <c r="CY89" s="20">
        <f t="shared" si="69"/>
        <v>0</v>
      </c>
      <c r="CZ89" s="20">
        <f t="shared" si="69"/>
        <v>0</v>
      </c>
      <c r="DA89" s="20">
        <f t="shared" si="69"/>
        <v>0</v>
      </c>
      <c r="DB89" s="20">
        <f t="shared" si="69"/>
        <v>0</v>
      </c>
      <c r="DC89" s="20">
        <f t="shared" si="69"/>
        <v>0</v>
      </c>
      <c r="DD89" s="20">
        <f t="shared" si="69"/>
        <v>0</v>
      </c>
      <c r="DE89" s="20">
        <f t="shared" si="69"/>
        <v>0</v>
      </c>
      <c r="DF89" s="20">
        <f t="shared" si="69"/>
        <v>0</v>
      </c>
      <c r="DG89" s="20">
        <f t="shared" si="69"/>
        <v>0</v>
      </c>
      <c r="DH89" s="20">
        <f t="shared" si="69"/>
        <v>0</v>
      </c>
      <c r="DI89" s="20">
        <f t="shared" si="69"/>
        <v>0</v>
      </c>
      <c r="DJ89" s="20">
        <f t="shared" si="69"/>
        <v>0</v>
      </c>
      <c r="DK89" s="20">
        <f t="shared" si="69"/>
        <v>0</v>
      </c>
      <c r="DL89" s="20">
        <f t="shared" si="69"/>
        <v>0</v>
      </c>
      <c r="DM89" s="20">
        <f t="shared" si="69"/>
        <v>10000000</v>
      </c>
      <c r="DN89" s="20">
        <f t="shared" si="67"/>
        <v>0</v>
      </c>
      <c r="DO89" s="20">
        <f t="shared" si="62"/>
        <v>0</v>
      </c>
      <c r="DP89" s="20">
        <f t="shared" si="62"/>
        <v>2049333</v>
      </c>
      <c r="DR89" s="172"/>
      <c r="DS89" s="43">
        <f t="shared" si="36"/>
        <v>283500000</v>
      </c>
      <c r="DT89" s="180">
        <f t="shared" si="37"/>
        <v>259172669</v>
      </c>
      <c r="DU89" s="182">
        <f t="shared" si="38"/>
        <v>0.91418930864197534</v>
      </c>
    </row>
    <row r="90" spans="1:125" ht="72.75" hidden="1" thickTop="1" x14ac:dyDescent="0.25">
      <c r="A90" s="243"/>
      <c r="B90" s="240"/>
      <c r="C90" s="76" t="s">
        <v>266</v>
      </c>
      <c r="D90" s="17" t="s">
        <v>267</v>
      </c>
      <c r="E90" s="18">
        <v>520</v>
      </c>
      <c r="F90" s="19" t="s">
        <v>268</v>
      </c>
      <c r="G90" s="20">
        <f t="shared" si="54"/>
        <v>88291916</v>
      </c>
      <c r="H90" s="77"/>
      <c r="I90" s="20"/>
      <c r="J90" s="78"/>
      <c r="K90" s="79"/>
      <c r="L90" s="75"/>
      <c r="M90" s="77"/>
      <c r="N90" s="77"/>
      <c r="O90" s="77"/>
      <c r="P90" s="77"/>
      <c r="Q90" s="77"/>
      <c r="R90" s="80"/>
      <c r="S90" s="80"/>
      <c r="T90" s="80"/>
      <c r="U90" s="80"/>
      <c r="V90" s="77"/>
      <c r="W90" s="45"/>
      <c r="X90" s="36"/>
      <c r="Y90" s="36"/>
      <c r="Z90" s="36"/>
      <c r="AA90" s="36"/>
      <c r="AB90" s="20">
        <f>34000000+26404212+4000000+6887704+14000000+3000000</f>
        <v>88291916</v>
      </c>
      <c r="AC90" s="21">
        <f t="shared" si="65"/>
        <v>0.88525900831056836</v>
      </c>
      <c r="AD90" s="20">
        <f t="shared" si="63"/>
        <v>78161214</v>
      </c>
      <c r="AE90" s="36"/>
      <c r="AF90" s="36"/>
      <c r="AG90" s="36"/>
      <c r="AH90" s="36"/>
      <c r="AI90" s="36"/>
      <c r="AJ90" s="36"/>
      <c r="AK90" s="36"/>
      <c r="AL90" s="36"/>
      <c r="AM90" s="36"/>
      <c r="AN90" s="36"/>
      <c r="AO90" s="36"/>
      <c r="AP90" s="36"/>
      <c r="AQ90" s="36"/>
      <c r="AR90" s="36"/>
      <c r="AS90" s="36"/>
      <c r="AT90" s="36"/>
      <c r="AU90" s="36"/>
      <c r="AV90" s="36"/>
      <c r="AW90" s="36"/>
      <c r="AX90" s="36"/>
      <c r="AY90" s="36">
        <f>+'[3]OCTUBRE 2018'!$AF$4078</f>
        <v>78161214</v>
      </c>
      <c r="AZ90" s="21">
        <f t="shared" si="68"/>
        <v>0.11474099168943164</v>
      </c>
      <c r="BA90" s="20">
        <f t="shared" si="55"/>
        <v>10130702</v>
      </c>
      <c r="BB90" s="20">
        <f t="shared" si="56"/>
        <v>0</v>
      </c>
      <c r="BC90" s="20">
        <f t="shared" si="56"/>
        <v>0</v>
      </c>
      <c r="BD90" s="20">
        <f t="shared" si="56"/>
        <v>0</v>
      </c>
      <c r="BE90" s="20">
        <f t="shared" si="56"/>
        <v>0</v>
      </c>
      <c r="BF90" s="20">
        <f t="shared" si="56"/>
        <v>0</v>
      </c>
      <c r="BG90" s="20">
        <f t="shared" si="56"/>
        <v>0</v>
      </c>
      <c r="BH90" s="20">
        <f t="shared" si="56"/>
        <v>0</v>
      </c>
      <c r="BI90" s="20">
        <f t="shared" si="56"/>
        <v>0</v>
      </c>
      <c r="BJ90" s="20">
        <f t="shared" si="56"/>
        <v>0</v>
      </c>
      <c r="BK90" s="20">
        <f t="shared" si="56"/>
        <v>0</v>
      </c>
      <c r="BL90" s="20">
        <f t="shared" si="64"/>
        <v>0</v>
      </c>
      <c r="BM90" s="20">
        <f t="shared" si="64"/>
        <v>0</v>
      </c>
      <c r="BN90" s="20">
        <f t="shared" si="64"/>
        <v>0</v>
      </c>
      <c r="BO90" s="20">
        <f t="shared" si="64"/>
        <v>0</v>
      </c>
      <c r="BP90" s="20">
        <f t="shared" si="64"/>
        <v>0</v>
      </c>
      <c r="BQ90" s="20">
        <f t="shared" si="64"/>
        <v>0</v>
      </c>
      <c r="BR90" s="20">
        <f t="shared" si="57"/>
        <v>0</v>
      </c>
      <c r="BS90" s="20">
        <f t="shared" si="57"/>
        <v>0</v>
      </c>
      <c r="BT90" s="20">
        <f t="shared" si="57"/>
        <v>0</v>
      </c>
      <c r="BU90" s="20">
        <f t="shared" si="57"/>
        <v>0</v>
      </c>
      <c r="BV90" s="20">
        <f t="shared" si="57"/>
        <v>10130702</v>
      </c>
      <c r="BW90" s="21">
        <f t="shared" si="66"/>
        <v>0.8172950624381059</v>
      </c>
      <c r="BX90" s="20">
        <f t="shared" si="58"/>
        <v>72160547</v>
      </c>
      <c r="BY90" s="36"/>
      <c r="BZ90" s="36"/>
      <c r="CA90" s="36"/>
      <c r="CB90" s="36"/>
      <c r="CC90" s="36"/>
      <c r="CD90" s="36"/>
      <c r="CE90" s="36"/>
      <c r="CF90" s="36"/>
      <c r="CG90" s="36"/>
      <c r="CH90" s="36"/>
      <c r="CI90" s="36"/>
      <c r="CJ90" s="36"/>
      <c r="CK90" s="36"/>
      <c r="CL90" s="36"/>
      <c r="CM90" s="36"/>
      <c r="CN90" s="36"/>
      <c r="CO90" s="36"/>
      <c r="CP90" s="36"/>
      <c r="CQ90" s="36"/>
      <c r="CR90" s="36"/>
      <c r="CS90" s="36">
        <f>+'[3]OCTUBRE 2018'!$H$4076</f>
        <v>72160547</v>
      </c>
      <c r="CT90" s="73">
        <f t="shared" si="59"/>
        <v>0.1827049375618941</v>
      </c>
      <c r="CU90" s="20">
        <f t="shared" si="40"/>
        <v>16131369</v>
      </c>
      <c r="CV90" s="20">
        <f t="shared" si="60"/>
        <v>0</v>
      </c>
      <c r="CW90" s="20">
        <f t="shared" si="60"/>
        <v>0</v>
      </c>
      <c r="CX90" s="20"/>
      <c r="CY90" s="20">
        <f t="shared" si="69"/>
        <v>0</v>
      </c>
      <c r="CZ90" s="20">
        <f t="shared" si="69"/>
        <v>0</v>
      </c>
      <c r="DA90" s="20">
        <f t="shared" si="69"/>
        <v>0</v>
      </c>
      <c r="DB90" s="20">
        <f t="shared" si="69"/>
        <v>0</v>
      </c>
      <c r="DC90" s="20">
        <f t="shared" si="69"/>
        <v>0</v>
      </c>
      <c r="DD90" s="20">
        <f t="shared" si="69"/>
        <v>0</v>
      </c>
      <c r="DE90" s="20">
        <f t="shared" si="69"/>
        <v>0</v>
      </c>
      <c r="DF90" s="20">
        <f t="shared" si="69"/>
        <v>0</v>
      </c>
      <c r="DG90" s="20">
        <f t="shared" si="69"/>
        <v>0</v>
      </c>
      <c r="DH90" s="20">
        <f t="shared" si="69"/>
        <v>0</v>
      </c>
      <c r="DI90" s="20">
        <f t="shared" si="69"/>
        <v>0</v>
      </c>
      <c r="DJ90" s="20">
        <f t="shared" si="69"/>
        <v>0</v>
      </c>
      <c r="DK90" s="20">
        <f t="shared" si="69"/>
        <v>0</v>
      </c>
      <c r="DL90" s="20">
        <f t="shared" si="69"/>
        <v>0</v>
      </c>
      <c r="DM90" s="20">
        <f t="shared" si="69"/>
        <v>0</v>
      </c>
      <c r="DN90" s="20">
        <f t="shared" si="67"/>
        <v>0</v>
      </c>
      <c r="DO90" s="20">
        <f t="shared" si="62"/>
        <v>0</v>
      </c>
      <c r="DP90" s="20">
        <f t="shared" si="62"/>
        <v>16131369</v>
      </c>
      <c r="DR90" s="170"/>
      <c r="DS90" s="43">
        <f t="shared" si="36"/>
        <v>88291916</v>
      </c>
      <c r="DT90" s="180">
        <f t="shared" si="37"/>
        <v>72160547</v>
      </c>
      <c r="DU90" s="182">
        <f t="shared" si="38"/>
        <v>0.8172950624381059</v>
      </c>
    </row>
    <row r="91" spans="1:125" s="42" customFormat="1" ht="20.25" customHeight="1" thickTop="1" thickBot="1" x14ac:dyDescent="0.3">
      <c r="A91" s="81"/>
      <c r="B91" s="272" t="s">
        <v>269</v>
      </c>
      <c r="C91" s="273"/>
      <c r="D91" s="273"/>
      <c r="E91" s="273"/>
      <c r="F91" s="274"/>
      <c r="G91" s="57">
        <f>SUM(G72:G90)</f>
        <v>3899227449</v>
      </c>
      <c r="H91" s="57">
        <f>SUM(H72:H90)</f>
        <v>0</v>
      </c>
      <c r="I91" s="57">
        <f>SUM(I72:I90)</f>
        <v>525230000</v>
      </c>
      <c r="J91" s="57">
        <f>SUM(J72:J90)</f>
        <v>0</v>
      </c>
      <c r="K91" s="57">
        <f>SUM(K72:K89)</f>
        <v>0</v>
      </c>
      <c r="L91" s="57">
        <f t="shared" ref="L91:AB91" si="70">SUM(L72:L90)</f>
        <v>6000000</v>
      </c>
      <c r="M91" s="57">
        <f t="shared" si="70"/>
        <v>0</v>
      </c>
      <c r="N91" s="57">
        <f t="shared" si="70"/>
        <v>0</v>
      </c>
      <c r="O91" s="57">
        <f t="shared" si="70"/>
        <v>0</v>
      </c>
      <c r="P91" s="57">
        <f t="shared" si="70"/>
        <v>0</v>
      </c>
      <c r="Q91" s="57">
        <f t="shared" si="70"/>
        <v>0</v>
      </c>
      <c r="R91" s="57">
        <f t="shared" si="70"/>
        <v>0</v>
      </c>
      <c r="S91" s="57">
        <f t="shared" si="70"/>
        <v>0</v>
      </c>
      <c r="T91" s="57">
        <f t="shared" si="70"/>
        <v>0</v>
      </c>
      <c r="U91" s="57">
        <f t="shared" si="70"/>
        <v>0</v>
      </c>
      <c r="V91" s="57">
        <f t="shared" si="70"/>
        <v>2000000000</v>
      </c>
      <c r="W91" s="57">
        <f t="shared" si="70"/>
        <v>160000000</v>
      </c>
      <c r="X91" s="57">
        <f t="shared" si="70"/>
        <v>0</v>
      </c>
      <c r="Y91" s="57">
        <f t="shared" si="70"/>
        <v>430000000</v>
      </c>
      <c r="Z91" s="57">
        <f t="shared" si="70"/>
        <v>0</v>
      </c>
      <c r="AA91" s="57">
        <f t="shared" si="70"/>
        <v>0</v>
      </c>
      <c r="AB91" s="57">
        <f t="shared" si="70"/>
        <v>777997449</v>
      </c>
      <c r="AC91" s="40">
        <f t="shared" si="65"/>
        <v>0.80839169405426492</v>
      </c>
      <c r="AD91" s="57">
        <f>SUM(AD72:AD90)</f>
        <v>3152103083</v>
      </c>
      <c r="AE91" s="57">
        <f t="shared" ref="AE91:AY91" si="71">SUM(AE72:AE90)</f>
        <v>0</v>
      </c>
      <c r="AF91" s="57">
        <f t="shared" si="71"/>
        <v>455615937</v>
      </c>
      <c r="AG91" s="57">
        <f t="shared" si="71"/>
        <v>0</v>
      </c>
      <c r="AH91" s="57">
        <f t="shared" si="71"/>
        <v>0</v>
      </c>
      <c r="AI91" s="57">
        <f t="shared" si="71"/>
        <v>5000000</v>
      </c>
      <c r="AJ91" s="57">
        <f t="shared" si="71"/>
        <v>0</v>
      </c>
      <c r="AK91" s="57">
        <f t="shared" si="71"/>
        <v>0</v>
      </c>
      <c r="AL91" s="57">
        <f t="shared" si="71"/>
        <v>0</v>
      </c>
      <c r="AM91" s="57">
        <f t="shared" si="71"/>
        <v>0</v>
      </c>
      <c r="AN91" s="57">
        <f t="shared" si="71"/>
        <v>0</v>
      </c>
      <c r="AO91" s="57">
        <f t="shared" si="71"/>
        <v>0</v>
      </c>
      <c r="AP91" s="57">
        <f t="shared" si="71"/>
        <v>0</v>
      </c>
      <c r="AQ91" s="57">
        <f t="shared" si="71"/>
        <v>0</v>
      </c>
      <c r="AR91" s="57">
        <f t="shared" si="71"/>
        <v>0</v>
      </c>
      <c r="AS91" s="57">
        <f t="shared" si="71"/>
        <v>1525009311</v>
      </c>
      <c r="AT91" s="57">
        <f t="shared" si="71"/>
        <v>145758973</v>
      </c>
      <c r="AU91" s="57">
        <f t="shared" si="71"/>
        <v>0</v>
      </c>
      <c r="AV91" s="57">
        <f t="shared" si="71"/>
        <v>323968220</v>
      </c>
      <c r="AW91" s="57">
        <f t="shared" si="71"/>
        <v>0</v>
      </c>
      <c r="AX91" s="57">
        <f t="shared" si="71"/>
        <v>0</v>
      </c>
      <c r="AY91" s="57">
        <f t="shared" si="71"/>
        <v>696750642</v>
      </c>
      <c r="AZ91" s="40">
        <f t="shared" si="68"/>
        <v>0.19160830594573508</v>
      </c>
      <c r="BA91" s="57">
        <f t="shared" ref="BA91:BV91" si="72">SUM(BA72:BA90)</f>
        <v>747124366</v>
      </c>
      <c r="BB91" s="57">
        <f t="shared" si="72"/>
        <v>0</v>
      </c>
      <c r="BC91" s="57">
        <f t="shared" si="72"/>
        <v>69614063</v>
      </c>
      <c r="BD91" s="57">
        <f t="shared" si="72"/>
        <v>0</v>
      </c>
      <c r="BE91" s="57">
        <f t="shared" si="72"/>
        <v>0</v>
      </c>
      <c r="BF91" s="57">
        <f t="shared" si="72"/>
        <v>1000000</v>
      </c>
      <c r="BG91" s="57">
        <f t="shared" si="72"/>
        <v>0</v>
      </c>
      <c r="BH91" s="57">
        <f t="shared" si="72"/>
        <v>0</v>
      </c>
      <c r="BI91" s="57">
        <f t="shared" si="72"/>
        <v>0</v>
      </c>
      <c r="BJ91" s="57">
        <f t="shared" si="72"/>
        <v>0</v>
      </c>
      <c r="BK91" s="57">
        <f t="shared" si="72"/>
        <v>0</v>
      </c>
      <c r="BL91" s="57">
        <f t="shared" si="72"/>
        <v>0</v>
      </c>
      <c r="BM91" s="57">
        <f t="shared" si="72"/>
        <v>0</v>
      </c>
      <c r="BN91" s="57">
        <f t="shared" si="72"/>
        <v>0</v>
      </c>
      <c r="BO91" s="57">
        <f t="shared" si="72"/>
        <v>0</v>
      </c>
      <c r="BP91" s="57">
        <f t="shared" si="72"/>
        <v>474990689</v>
      </c>
      <c r="BQ91" s="57">
        <f t="shared" si="72"/>
        <v>14241027</v>
      </c>
      <c r="BR91" s="57">
        <f t="shared" si="72"/>
        <v>0</v>
      </c>
      <c r="BS91" s="57">
        <f t="shared" si="72"/>
        <v>106031780</v>
      </c>
      <c r="BT91" s="57">
        <f t="shared" si="72"/>
        <v>0</v>
      </c>
      <c r="BU91" s="57">
        <f t="shared" si="72"/>
        <v>0</v>
      </c>
      <c r="BV91" s="57">
        <f t="shared" si="72"/>
        <v>81246807</v>
      </c>
      <c r="BW91" s="40">
        <f t="shared" si="66"/>
        <v>0.74871697078063937</v>
      </c>
      <c r="BX91" s="57">
        <f>SUM(BX72:BX90)</f>
        <v>2919417764</v>
      </c>
      <c r="BY91" s="57">
        <f t="shared" ref="BY91:CP91" si="73">SUM(BY72:BY90)</f>
        <v>0</v>
      </c>
      <c r="BZ91" s="57">
        <f>SUM(BZ72:BZ90)</f>
        <v>443911059</v>
      </c>
      <c r="CA91" s="57">
        <f>SUM(CA72:CA90)</f>
        <v>0</v>
      </c>
      <c r="CB91" s="57">
        <f t="shared" si="73"/>
        <v>0</v>
      </c>
      <c r="CC91" s="57">
        <f t="shared" si="73"/>
        <v>0</v>
      </c>
      <c r="CD91" s="57">
        <f t="shared" si="73"/>
        <v>0</v>
      </c>
      <c r="CE91" s="57">
        <f t="shared" si="73"/>
        <v>0</v>
      </c>
      <c r="CF91" s="57">
        <f t="shared" si="73"/>
        <v>0</v>
      </c>
      <c r="CG91" s="57">
        <f t="shared" si="73"/>
        <v>0</v>
      </c>
      <c r="CH91" s="57">
        <f t="shared" si="73"/>
        <v>0</v>
      </c>
      <c r="CI91" s="57">
        <f t="shared" si="73"/>
        <v>0</v>
      </c>
      <c r="CJ91" s="57">
        <f t="shared" si="73"/>
        <v>0</v>
      </c>
      <c r="CK91" s="57">
        <f t="shared" si="73"/>
        <v>0</v>
      </c>
      <c r="CL91" s="57">
        <f t="shared" si="73"/>
        <v>0</v>
      </c>
      <c r="CM91" s="57">
        <f t="shared" si="73"/>
        <v>1457044549</v>
      </c>
      <c r="CN91" s="57">
        <f t="shared" si="73"/>
        <v>141310263</v>
      </c>
      <c r="CO91" s="57">
        <f t="shared" si="73"/>
        <v>0</v>
      </c>
      <c r="CP91" s="57">
        <f t="shared" si="73"/>
        <v>225133527</v>
      </c>
      <c r="CQ91" s="57">
        <f>SUM(CQ72:CQ90)</f>
        <v>0</v>
      </c>
      <c r="CR91" s="57">
        <f>SUM(CR72:CR90)</f>
        <v>0</v>
      </c>
      <c r="CS91" s="57">
        <f>SUM(CS72:CS90)</f>
        <v>652018366</v>
      </c>
      <c r="CT91" s="40">
        <f t="shared" si="59"/>
        <v>0.25128302921936063</v>
      </c>
      <c r="CU91" s="82">
        <f t="shared" si="40"/>
        <v>979809685</v>
      </c>
      <c r="CV91" s="57">
        <f t="shared" ref="CV91:DP91" si="74">SUM(CV72:CV90)</f>
        <v>0</v>
      </c>
      <c r="CW91" s="57">
        <f t="shared" si="74"/>
        <v>81318941</v>
      </c>
      <c r="CX91" s="57"/>
      <c r="CY91" s="57">
        <f t="shared" si="74"/>
        <v>0</v>
      </c>
      <c r="CZ91" s="57">
        <f t="shared" si="74"/>
        <v>6000000</v>
      </c>
      <c r="DA91" s="57">
        <f t="shared" si="74"/>
        <v>0</v>
      </c>
      <c r="DB91" s="57">
        <f t="shared" si="74"/>
        <v>0</v>
      </c>
      <c r="DC91" s="57">
        <f t="shared" si="74"/>
        <v>0</v>
      </c>
      <c r="DD91" s="57">
        <f t="shared" si="74"/>
        <v>0</v>
      </c>
      <c r="DE91" s="57">
        <f t="shared" si="74"/>
        <v>0</v>
      </c>
      <c r="DF91" s="57">
        <f t="shared" si="74"/>
        <v>0</v>
      </c>
      <c r="DG91" s="57">
        <f t="shared" si="74"/>
        <v>0</v>
      </c>
      <c r="DH91" s="57">
        <f t="shared" si="74"/>
        <v>0</v>
      </c>
      <c r="DI91" s="57">
        <f t="shared" si="74"/>
        <v>0</v>
      </c>
      <c r="DJ91" s="57">
        <f t="shared" si="74"/>
        <v>542955451</v>
      </c>
      <c r="DK91" s="57">
        <f t="shared" si="74"/>
        <v>18689737</v>
      </c>
      <c r="DL91" s="57">
        <f t="shared" si="74"/>
        <v>0</v>
      </c>
      <c r="DM91" s="57">
        <f t="shared" si="74"/>
        <v>204866473</v>
      </c>
      <c r="DN91" s="57">
        <f t="shared" si="74"/>
        <v>0</v>
      </c>
      <c r="DO91" s="57">
        <f t="shared" si="74"/>
        <v>0</v>
      </c>
      <c r="DP91" s="57">
        <f t="shared" si="74"/>
        <v>125979083</v>
      </c>
      <c r="DR91" s="169" t="s">
        <v>386</v>
      </c>
      <c r="DS91" s="43">
        <f t="shared" si="36"/>
        <v>3899227449</v>
      </c>
      <c r="DT91" s="180">
        <f t="shared" si="37"/>
        <v>2919417764</v>
      </c>
      <c r="DU91" s="182">
        <f t="shared" si="38"/>
        <v>0.74871697078063937</v>
      </c>
    </row>
    <row r="92" spans="1:125" s="42" customFormat="1" ht="30" hidden="1" customHeight="1" thickTop="1" x14ac:dyDescent="0.25">
      <c r="A92" s="236" t="s">
        <v>270</v>
      </c>
      <c r="B92" s="237" t="s">
        <v>271</v>
      </c>
      <c r="C92" s="46" t="s">
        <v>272</v>
      </c>
      <c r="D92" s="27" t="s">
        <v>273</v>
      </c>
      <c r="E92" s="18">
        <v>301</v>
      </c>
      <c r="F92" s="19" t="s">
        <v>274</v>
      </c>
      <c r="G92" s="20">
        <f t="shared" ref="G92:G104" si="75">SUM(H92:AB92)</f>
        <v>0</v>
      </c>
      <c r="H92" s="20"/>
      <c r="I92" s="20"/>
      <c r="J92" s="20"/>
      <c r="K92" s="20"/>
      <c r="L92" s="20"/>
      <c r="M92" s="20"/>
      <c r="N92" s="20"/>
      <c r="O92" s="20"/>
      <c r="P92" s="20"/>
      <c r="Q92" s="20"/>
      <c r="R92" s="20"/>
      <c r="S92" s="20"/>
      <c r="T92" s="20"/>
      <c r="U92" s="20"/>
      <c r="V92" s="20"/>
      <c r="W92" s="20"/>
      <c r="X92" s="20"/>
      <c r="Y92" s="20"/>
      <c r="Z92" s="20">
        <f>36000000-26191175-9808825</f>
        <v>0</v>
      </c>
      <c r="AA92" s="20"/>
      <c r="AB92" s="20"/>
      <c r="AC92" s="21" t="e">
        <f t="shared" si="65"/>
        <v>#DIV/0!</v>
      </c>
      <c r="AD92" s="20">
        <f t="shared" ref="AD92:AD104" si="76">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t="e">
        <f t="shared" si="68"/>
        <v>#DIV/0!</v>
      </c>
      <c r="BA92" s="20">
        <f t="shared" si="55"/>
        <v>0</v>
      </c>
      <c r="BB92" s="20">
        <f t="shared" ref="BB92:BQ104" si="77">H92-AE92</f>
        <v>0</v>
      </c>
      <c r="BC92" s="20">
        <f t="shared" si="77"/>
        <v>0</v>
      </c>
      <c r="BD92" s="20">
        <f t="shared" si="77"/>
        <v>0</v>
      </c>
      <c r="BE92" s="20">
        <f t="shared" si="77"/>
        <v>0</v>
      </c>
      <c r="BF92" s="20">
        <f t="shared" si="77"/>
        <v>0</v>
      </c>
      <c r="BG92" s="20">
        <f t="shared" si="77"/>
        <v>0</v>
      </c>
      <c r="BH92" s="20">
        <f t="shared" si="77"/>
        <v>0</v>
      </c>
      <c r="BI92" s="20">
        <f t="shared" si="77"/>
        <v>0</v>
      </c>
      <c r="BJ92" s="20">
        <f t="shared" si="77"/>
        <v>0</v>
      </c>
      <c r="BK92" s="20">
        <f t="shared" si="77"/>
        <v>0</v>
      </c>
      <c r="BL92" s="20">
        <f t="shared" si="77"/>
        <v>0</v>
      </c>
      <c r="BM92" s="20">
        <f t="shared" si="77"/>
        <v>0</v>
      </c>
      <c r="BN92" s="20">
        <f t="shared" si="77"/>
        <v>0</v>
      </c>
      <c r="BO92" s="20">
        <f t="shared" si="77"/>
        <v>0</v>
      </c>
      <c r="BP92" s="20">
        <f t="shared" si="77"/>
        <v>0</v>
      </c>
      <c r="BQ92" s="20">
        <f t="shared" si="77"/>
        <v>0</v>
      </c>
      <c r="BR92" s="20">
        <f t="shared" ref="BR92:BV104" si="78">X92-AU92</f>
        <v>0</v>
      </c>
      <c r="BS92" s="20">
        <f t="shared" si="78"/>
        <v>0</v>
      </c>
      <c r="BT92" s="20">
        <f t="shared" si="78"/>
        <v>0</v>
      </c>
      <c r="BU92" s="20">
        <f t="shared" si="78"/>
        <v>0</v>
      </c>
      <c r="BV92" s="20">
        <f t="shared" si="78"/>
        <v>0</v>
      </c>
      <c r="BW92" s="21" t="e">
        <f t="shared" si="66"/>
        <v>#DIV/0!</v>
      </c>
      <c r="BX92" s="20">
        <f t="shared" ref="BX92:BX104" si="79">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t="e">
        <f t="shared" si="59"/>
        <v>#DIV/0!</v>
      </c>
      <c r="CU92" s="45">
        <f t="shared" si="40"/>
        <v>0</v>
      </c>
      <c r="CV92" s="20">
        <f t="shared" ref="CV92:CX104" si="80">H92-BY92</f>
        <v>0</v>
      </c>
      <c r="CW92" s="20">
        <f t="shared" si="80"/>
        <v>0</v>
      </c>
      <c r="CX92" s="20"/>
      <c r="CY92" s="20">
        <f t="shared" ref="CY92:DN104" si="81">K92-CB92</f>
        <v>0</v>
      </c>
      <c r="CZ92" s="20">
        <f t="shared" si="81"/>
        <v>0</v>
      </c>
      <c r="DA92" s="20">
        <f t="shared" si="81"/>
        <v>0</v>
      </c>
      <c r="DB92" s="20">
        <f t="shared" si="81"/>
        <v>0</v>
      </c>
      <c r="DC92" s="20">
        <f t="shared" si="81"/>
        <v>0</v>
      </c>
      <c r="DD92" s="20">
        <f t="shared" si="81"/>
        <v>0</v>
      </c>
      <c r="DE92" s="20">
        <f t="shared" si="81"/>
        <v>0</v>
      </c>
      <c r="DF92" s="20">
        <f t="shared" si="81"/>
        <v>0</v>
      </c>
      <c r="DG92" s="20">
        <f t="shared" si="81"/>
        <v>0</v>
      </c>
      <c r="DH92" s="20">
        <f t="shared" si="81"/>
        <v>0</v>
      </c>
      <c r="DI92" s="20">
        <f t="shared" si="81"/>
        <v>0</v>
      </c>
      <c r="DJ92" s="20">
        <f t="shared" si="81"/>
        <v>0</v>
      </c>
      <c r="DK92" s="20">
        <f t="shared" si="81"/>
        <v>0</v>
      </c>
      <c r="DL92" s="20">
        <f t="shared" si="81"/>
        <v>0</v>
      </c>
      <c r="DM92" s="20">
        <f t="shared" si="81"/>
        <v>0</v>
      </c>
      <c r="DN92" s="20">
        <f t="shared" si="81"/>
        <v>0</v>
      </c>
      <c r="DO92" s="20">
        <f t="shared" ref="DO92:DP104" si="82">AA92-CR92</f>
        <v>0</v>
      </c>
      <c r="DP92" s="20">
        <f t="shared" si="82"/>
        <v>0</v>
      </c>
      <c r="DR92" s="170"/>
      <c r="DS92" s="43">
        <f t="shared" si="36"/>
        <v>0</v>
      </c>
      <c r="DT92" s="180">
        <f t="shared" si="37"/>
        <v>0</v>
      </c>
      <c r="DU92" s="182" t="e">
        <f t="shared" si="38"/>
        <v>#DIV/0!</v>
      </c>
    </row>
    <row r="93" spans="1:125" s="42" customFormat="1" ht="22.5" hidden="1" customHeight="1" x14ac:dyDescent="0.25">
      <c r="A93" s="236"/>
      <c r="B93" s="238"/>
      <c r="C93" s="46" t="s">
        <v>275</v>
      </c>
      <c r="D93" s="27" t="s">
        <v>276</v>
      </c>
      <c r="E93" s="18">
        <v>301</v>
      </c>
      <c r="F93" s="19" t="s">
        <v>274</v>
      </c>
      <c r="G93" s="20">
        <f t="shared" si="75"/>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65"/>
        <v>1</v>
      </c>
      <c r="AD93" s="20">
        <f t="shared" si="76"/>
        <v>126191175</v>
      </c>
      <c r="AE93" s="20"/>
      <c r="AF93" s="20"/>
      <c r="AG93" s="20"/>
      <c r="AH93" s="20"/>
      <c r="AI93" s="20"/>
      <c r="AJ93" s="20"/>
      <c r="AK93" s="20"/>
      <c r="AL93" s="20"/>
      <c r="AM93" s="20"/>
      <c r="AN93" s="20"/>
      <c r="AO93" s="20"/>
      <c r="AP93" s="20"/>
      <c r="AQ93" s="20"/>
      <c r="AR93" s="20"/>
      <c r="AS93" s="20"/>
      <c r="AT93" s="20"/>
      <c r="AU93" s="20"/>
      <c r="AV93" s="20"/>
      <c r="AW93" s="20">
        <f>+'[2]AGOSTO 2018'!$AB$608</f>
        <v>126191175</v>
      </c>
      <c r="AX93" s="20"/>
      <c r="AY93" s="20"/>
      <c r="AZ93" s="21">
        <f t="shared" si="68"/>
        <v>0</v>
      </c>
      <c r="BA93" s="20">
        <f t="shared" si="55"/>
        <v>0</v>
      </c>
      <c r="BB93" s="20">
        <f t="shared" si="77"/>
        <v>0</v>
      </c>
      <c r="BC93" s="20">
        <f t="shared" si="77"/>
        <v>0</v>
      </c>
      <c r="BD93" s="20">
        <f t="shared" si="77"/>
        <v>0</v>
      </c>
      <c r="BE93" s="20">
        <f t="shared" si="77"/>
        <v>0</v>
      </c>
      <c r="BF93" s="20">
        <f t="shared" si="77"/>
        <v>0</v>
      </c>
      <c r="BG93" s="20">
        <f t="shared" si="77"/>
        <v>0</v>
      </c>
      <c r="BH93" s="20">
        <f t="shared" si="77"/>
        <v>0</v>
      </c>
      <c r="BI93" s="20">
        <f t="shared" si="77"/>
        <v>0</v>
      </c>
      <c r="BJ93" s="20">
        <f t="shared" si="77"/>
        <v>0</v>
      </c>
      <c r="BK93" s="20">
        <f t="shared" si="77"/>
        <v>0</v>
      </c>
      <c r="BL93" s="20">
        <f t="shared" si="77"/>
        <v>0</v>
      </c>
      <c r="BM93" s="20">
        <f t="shared" si="77"/>
        <v>0</v>
      </c>
      <c r="BN93" s="20">
        <f t="shared" si="77"/>
        <v>0</v>
      </c>
      <c r="BO93" s="20">
        <f t="shared" si="77"/>
        <v>0</v>
      </c>
      <c r="BP93" s="20">
        <f t="shared" si="77"/>
        <v>0</v>
      </c>
      <c r="BQ93" s="20">
        <f t="shared" si="77"/>
        <v>0</v>
      </c>
      <c r="BR93" s="20">
        <f t="shared" si="78"/>
        <v>0</v>
      </c>
      <c r="BS93" s="20">
        <f t="shared" si="78"/>
        <v>0</v>
      </c>
      <c r="BT93" s="20">
        <f t="shared" si="78"/>
        <v>0</v>
      </c>
      <c r="BU93" s="20">
        <f t="shared" si="78"/>
        <v>0</v>
      </c>
      <c r="BV93" s="20">
        <f t="shared" si="78"/>
        <v>0</v>
      </c>
      <c r="BW93" s="21">
        <f t="shared" si="66"/>
        <v>0.92365928916978546</v>
      </c>
      <c r="BX93" s="20">
        <f t="shared" si="79"/>
        <v>116557651</v>
      </c>
      <c r="BY93" s="20"/>
      <c r="BZ93" s="20"/>
      <c r="CA93" s="20"/>
      <c r="CB93" s="20"/>
      <c r="CC93" s="20"/>
      <c r="CD93" s="20"/>
      <c r="CE93" s="20"/>
      <c r="CF93" s="20"/>
      <c r="CG93" s="20"/>
      <c r="CH93" s="20"/>
      <c r="CI93" s="20"/>
      <c r="CJ93" s="20"/>
      <c r="CK93" s="20"/>
      <c r="CL93" s="20"/>
      <c r="CM93" s="20"/>
      <c r="CN93" s="20"/>
      <c r="CO93" s="20"/>
      <c r="CP93" s="20"/>
      <c r="CQ93" s="20">
        <f>+'[3]OCTUBRE 2018'!$H$752</f>
        <v>116557651</v>
      </c>
      <c r="CR93" s="20"/>
      <c r="CS93" s="20"/>
      <c r="CT93" s="21">
        <f t="shared" si="59"/>
        <v>7.6340710830214542E-2</v>
      </c>
      <c r="CU93" s="20">
        <f t="shared" si="40"/>
        <v>9633524</v>
      </c>
      <c r="CV93" s="20">
        <f t="shared" si="80"/>
        <v>0</v>
      </c>
      <c r="CW93" s="20">
        <f t="shared" si="80"/>
        <v>0</v>
      </c>
      <c r="CX93" s="20"/>
      <c r="CY93" s="20">
        <f t="shared" si="81"/>
        <v>0</v>
      </c>
      <c r="CZ93" s="20">
        <f t="shared" si="81"/>
        <v>0</v>
      </c>
      <c r="DA93" s="20">
        <f t="shared" si="81"/>
        <v>0</v>
      </c>
      <c r="DB93" s="20">
        <f t="shared" si="81"/>
        <v>0</v>
      </c>
      <c r="DC93" s="20">
        <f t="shared" si="81"/>
        <v>0</v>
      </c>
      <c r="DD93" s="20">
        <f t="shared" si="81"/>
        <v>0</v>
      </c>
      <c r="DE93" s="20">
        <f t="shared" si="81"/>
        <v>0</v>
      </c>
      <c r="DF93" s="20">
        <f t="shared" si="81"/>
        <v>0</v>
      </c>
      <c r="DG93" s="20">
        <f t="shared" si="81"/>
        <v>0</v>
      </c>
      <c r="DH93" s="20">
        <f t="shared" si="81"/>
        <v>0</v>
      </c>
      <c r="DI93" s="20">
        <f t="shared" si="81"/>
        <v>0</v>
      </c>
      <c r="DJ93" s="20">
        <f t="shared" si="81"/>
        <v>0</v>
      </c>
      <c r="DK93" s="20">
        <f t="shared" si="81"/>
        <v>0</v>
      </c>
      <c r="DL93" s="20">
        <f t="shared" si="81"/>
        <v>0</v>
      </c>
      <c r="DM93" s="20">
        <f t="shared" si="81"/>
        <v>0</v>
      </c>
      <c r="DN93" s="20">
        <f t="shared" si="81"/>
        <v>9633524</v>
      </c>
      <c r="DO93" s="20">
        <f t="shared" si="82"/>
        <v>0</v>
      </c>
      <c r="DP93" s="20">
        <f t="shared" si="82"/>
        <v>0</v>
      </c>
      <c r="DR93" s="170"/>
      <c r="DS93" s="43">
        <f t="shared" si="36"/>
        <v>126191175</v>
      </c>
      <c r="DT93" s="180">
        <f t="shared" si="37"/>
        <v>116557651</v>
      </c>
      <c r="DU93" s="182">
        <f t="shared" si="38"/>
        <v>0.92365928916978546</v>
      </c>
    </row>
    <row r="94" spans="1:125" s="42" customFormat="1" ht="35.25" hidden="1" customHeight="1" x14ac:dyDescent="0.25">
      <c r="A94" s="236"/>
      <c r="B94" s="238"/>
      <c r="C94" s="46" t="s">
        <v>277</v>
      </c>
      <c r="D94" s="27" t="s">
        <v>278</v>
      </c>
      <c r="E94" s="18">
        <v>301</v>
      </c>
      <c r="F94" s="19" t="s">
        <v>274</v>
      </c>
      <c r="G94" s="20">
        <f t="shared" si="75"/>
        <v>19717408</v>
      </c>
      <c r="H94" s="20"/>
      <c r="I94" s="20"/>
      <c r="J94" s="20"/>
      <c r="K94" s="20"/>
      <c r="L94" s="20"/>
      <c r="M94" s="20"/>
      <c r="N94" s="20"/>
      <c r="O94" s="20"/>
      <c r="P94" s="20"/>
      <c r="Q94" s="20"/>
      <c r="R94" s="20"/>
      <c r="S94" s="20"/>
      <c r="T94" s="20"/>
      <c r="U94" s="20"/>
      <c r="V94" s="20"/>
      <c r="W94" s="20"/>
      <c r="X94" s="20"/>
      <c r="Y94" s="20"/>
      <c r="Z94" s="20">
        <f>32000000-12282592</f>
        <v>19717408</v>
      </c>
      <c r="AA94" s="20"/>
      <c r="AB94" s="20"/>
      <c r="AC94" s="21">
        <f t="shared" si="65"/>
        <v>1</v>
      </c>
      <c r="AD94" s="20">
        <f t="shared" si="76"/>
        <v>19717408</v>
      </c>
      <c r="AE94" s="20"/>
      <c r="AF94" s="20"/>
      <c r="AG94" s="20"/>
      <c r="AH94" s="20"/>
      <c r="AI94" s="20"/>
      <c r="AJ94" s="20"/>
      <c r="AK94" s="20"/>
      <c r="AL94" s="20"/>
      <c r="AM94" s="20"/>
      <c r="AN94" s="20"/>
      <c r="AO94" s="20"/>
      <c r="AP94" s="20"/>
      <c r="AQ94" s="20"/>
      <c r="AR94" s="20"/>
      <c r="AS94" s="20"/>
      <c r="AT94" s="20"/>
      <c r="AU94" s="20"/>
      <c r="AV94" s="20"/>
      <c r="AW94" s="20">
        <f>+'[4]JULIO 2018'!$AB$560</f>
        <v>19717408</v>
      </c>
      <c r="AX94" s="20"/>
      <c r="AY94" s="20"/>
      <c r="AZ94" s="21">
        <f t="shared" si="68"/>
        <v>0</v>
      </c>
      <c r="BA94" s="20">
        <f t="shared" si="55"/>
        <v>0</v>
      </c>
      <c r="BB94" s="20">
        <f t="shared" si="77"/>
        <v>0</v>
      </c>
      <c r="BC94" s="20">
        <f t="shared" si="77"/>
        <v>0</v>
      </c>
      <c r="BD94" s="20">
        <f t="shared" si="77"/>
        <v>0</v>
      </c>
      <c r="BE94" s="20">
        <f t="shared" si="77"/>
        <v>0</v>
      </c>
      <c r="BF94" s="20">
        <f t="shared" si="77"/>
        <v>0</v>
      </c>
      <c r="BG94" s="20">
        <f t="shared" si="77"/>
        <v>0</v>
      </c>
      <c r="BH94" s="20">
        <f t="shared" si="77"/>
        <v>0</v>
      </c>
      <c r="BI94" s="20">
        <f t="shared" si="77"/>
        <v>0</v>
      </c>
      <c r="BJ94" s="20">
        <f t="shared" si="77"/>
        <v>0</v>
      </c>
      <c r="BK94" s="20">
        <f t="shared" si="77"/>
        <v>0</v>
      </c>
      <c r="BL94" s="20">
        <f t="shared" si="77"/>
        <v>0</v>
      </c>
      <c r="BM94" s="20">
        <f t="shared" si="77"/>
        <v>0</v>
      </c>
      <c r="BN94" s="20">
        <f t="shared" si="77"/>
        <v>0</v>
      </c>
      <c r="BO94" s="20">
        <f t="shared" si="77"/>
        <v>0</v>
      </c>
      <c r="BP94" s="20">
        <f t="shared" si="77"/>
        <v>0</v>
      </c>
      <c r="BQ94" s="20">
        <f t="shared" si="77"/>
        <v>0</v>
      </c>
      <c r="BR94" s="20">
        <f t="shared" si="78"/>
        <v>0</v>
      </c>
      <c r="BS94" s="20">
        <f t="shared" si="78"/>
        <v>0</v>
      </c>
      <c r="BT94" s="20">
        <f t="shared" si="78"/>
        <v>0</v>
      </c>
      <c r="BU94" s="20">
        <f t="shared" si="78"/>
        <v>0</v>
      </c>
      <c r="BV94" s="20">
        <f t="shared" si="78"/>
        <v>0</v>
      </c>
      <c r="BW94" s="21">
        <f t="shared" si="66"/>
        <v>0.99629626774472591</v>
      </c>
      <c r="BX94" s="20">
        <f t="shared" si="79"/>
        <v>19644380</v>
      </c>
      <c r="BY94" s="20"/>
      <c r="BZ94" s="20"/>
      <c r="CA94" s="20"/>
      <c r="CB94" s="20"/>
      <c r="CC94" s="20"/>
      <c r="CD94" s="20"/>
      <c r="CE94" s="20"/>
      <c r="CF94" s="20"/>
      <c r="CG94" s="20"/>
      <c r="CH94" s="20"/>
      <c r="CI94" s="20"/>
      <c r="CJ94" s="20"/>
      <c r="CK94" s="20"/>
      <c r="CL94" s="20"/>
      <c r="CM94" s="20"/>
      <c r="CN94" s="20"/>
      <c r="CO94" s="20"/>
      <c r="CP94" s="20"/>
      <c r="CQ94" s="20">
        <f>+'[2]AGOSTO 2018'!$H$643</f>
        <v>19644380</v>
      </c>
      <c r="CR94" s="20"/>
      <c r="CS94" s="20"/>
      <c r="CT94" s="21">
        <f t="shared" si="59"/>
        <v>3.7037322552740948E-3</v>
      </c>
      <c r="CU94" s="20">
        <f t="shared" si="40"/>
        <v>73028</v>
      </c>
      <c r="CV94" s="20">
        <f t="shared" si="80"/>
        <v>0</v>
      </c>
      <c r="CW94" s="20">
        <f t="shared" si="80"/>
        <v>0</v>
      </c>
      <c r="CX94" s="20"/>
      <c r="CY94" s="20">
        <f t="shared" si="81"/>
        <v>0</v>
      </c>
      <c r="CZ94" s="20">
        <f t="shared" si="81"/>
        <v>0</v>
      </c>
      <c r="DA94" s="20">
        <f t="shared" si="81"/>
        <v>0</v>
      </c>
      <c r="DB94" s="20">
        <f t="shared" si="81"/>
        <v>0</v>
      </c>
      <c r="DC94" s="20">
        <f t="shared" si="81"/>
        <v>0</v>
      </c>
      <c r="DD94" s="20">
        <f t="shared" si="81"/>
        <v>0</v>
      </c>
      <c r="DE94" s="20">
        <f t="shared" si="81"/>
        <v>0</v>
      </c>
      <c r="DF94" s="20">
        <f t="shared" si="81"/>
        <v>0</v>
      </c>
      <c r="DG94" s="20">
        <f t="shared" si="81"/>
        <v>0</v>
      </c>
      <c r="DH94" s="20">
        <f t="shared" si="81"/>
        <v>0</v>
      </c>
      <c r="DI94" s="20">
        <f t="shared" si="81"/>
        <v>0</v>
      </c>
      <c r="DJ94" s="20">
        <f t="shared" si="81"/>
        <v>0</v>
      </c>
      <c r="DK94" s="20">
        <f t="shared" si="81"/>
        <v>0</v>
      </c>
      <c r="DL94" s="20">
        <f t="shared" si="81"/>
        <v>0</v>
      </c>
      <c r="DM94" s="20">
        <f t="shared" si="81"/>
        <v>0</v>
      </c>
      <c r="DN94" s="20">
        <f t="shared" si="81"/>
        <v>73028</v>
      </c>
      <c r="DO94" s="20">
        <f t="shared" si="82"/>
        <v>0</v>
      </c>
      <c r="DP94" s="20">
        <f t="shared" si="82"/>
        <v>0</v>
      </c>
      <c r="DR94" s="170"/>
      <c r="DS94" s="43">
        <f t="shared" si="36"/>
        <v>19717408</v>
      </c>
      <c r="DT94" s="180">
        <f t="shared" si="37"/>
        <v>19644380</v>
      </c>
      <c r="DU94" s="182">
        <f t="shared" si="38"/>
        <v>0.99629626774472591</v>
      </c>
    </row>
    <row r="95" spans="1:125" ht="51.75" hidden="1" customHeight="1" x14ac:dyDescent="0.25">
      <c r="A95" s="236"/>
      <c r="B95" s="65" t="s">
        <v>279</v>
      </c>
      <c r="C95" s="83" t="s">
        <v>280</v>
      </c>
      <c r="D95" s="27" t="s">
        <v>281</v>
      </c>
      <c r="E95" s="18">
        <v>301</v>
      </c>
      <c r="F95" s="19" t="s">
        <v>282</v>
      </c>
      <c r="G95" s="20">
        <f t="shared" si="75"/>
        <v>386337115</v>
      </c>
      <c r="H95" s="20">
        <v>60000000</v>
      </c>
      <c r="I95" s="20"/>
      <c r="J95" s="20">
        <v>848000</v>
      </c>
      <c r="K95" s="20"/>
      <c r="L95" s="20"/>
      <c r="M95" s="20"/>
      <c r="N95" s="20"/>
      <c r="O95" s="20"/>
      <c r="P95" s="20"/>
      <c r="Q95" s="20"/>
      <c r="R95" s="20"/>
      <c r="S95" s="20"/>
      <c r="T95" s="20"/>
      <c r="U95" s="20"/>
      <c r="V95" s="20"/>
      <c r="W95" s="20"/>
      <c r="X95" s="20"/>
      <c r="Y95" s="20">
        <v>300000000</v>
      </c>
      <c r="Z95" s="20">
        <f>4000000+10489115</f>
        <v>14489115</v>
      </c>
      <c r="AA95" s="20"/>
      <c r="AB95" s="20">
        <f>3500000+1200000+300000+6000000</f>
        <v>11000000</v>
      </c>
      <c r="AC95" s="21">
        <f t="shared" si="65"/>
        <v>0.98939953517021006</v>
      </c>
      <c r="AD95" s="20">
        <f t="shared" si="76"/>
        <v>382241762</v>
      </c>
      <c r="AE95" s="20">
        <f>+'[3]OCTUBRE 2018'!$J$802</f>
        <v>59463406</v>
      </c>
      <c r="AF95" s="20"/>
      <c r="AG95" s="20">
        <f>+'[3]OCTUBRE 2018'!$M$802</f>
        <v>289241</v>
      </c>
      <c r="AH95" s="20"/>
      <c r="AI95" s="20"/>
      <c r="AJ95" s="20"/>
      <c r="AK95" s="20"/>
      <c r="AL95" s="20"/>
      <c r="AM95" s="20"/>
      <c r="AN95" s="20"/>
      <c r="AO95" s="20"/>
      <c r="AP95" s="20"/>
      <c r="AQ95" s="20"/>
      <c r="AR95" s="20"/>
      <c r="AS95" s="20"/>
      <c r="AT95" s="20"/>
      <c r="AU95" s="20"/>
      <c r="AV95" s="20">
        <f>+'[3]OCTUBRE 2018'!$AA$802</f>
        <v>300000000</v>
      </c>
      <c r="AW95" s="20">
        <f>+'[3]OCTUBRE 2018'!$AB$802</f>
        <v>14489115</v>
      </c>
      <c r="AX95" s="20"/>
      <c r="AY95" s="20">
        <f>+'[3]OCTUBRE 2018'!$AF$802</f>
        <v>8000000</v>
      </c>
      <c r="AZ95" s="21">
        <f t="shared" si="68"/>
        <v>1.0600464829789935E-2</v>
      </c>
      <c r="BA95" s="20">
        <f t="shared" si="55"/>
        <v>4095353</v>
      </c>
      <c r="BB95" s="20">
        <f t="shared" si="77"/>
        <v>536594</v>
      </c>
      <c r="BC95" s="20">
        <f t="shared" si="77"/>
        <v>0</v>
      </c>
      <c r="BD95" s="20">
        <f t="shared" si="77"/>
        <v>558759</v>
      </c>
      <c r="BE95" s="20">
        <f t="shared" si="77"/>
        <v>0</v>
      </c>
      <c r="BF95" s="20">
        <f t="shared" si="77"/>
        <v>0</v>
      </c>
      <c r="BG95" s="20">
        <f t="shared" si="77"/>
        <v>0</v>
      </c>
      <c r="BH95" s="20">
        <f t="shared" si="77"/>
        <v>0</v>
      </c>
      <c r="BI95" s="20">
        <f t="shared" si="77"/>
        <v>0</v>
      </c>
      <c r="BJ95" s="20">
        <f t="shared" si="77"/>
        <v>0</v>
      </c>
      <c r="BK95" s="20">
        <f t="shared" si="77"/>
        <v>0</v>
      </c>
      <c r="BL95" s="20">
        <f t="shared" si="77"/>
        <v>0</v>
      </c>
      <c r="BM95" s="20">
        <f t="shared" si="77"/>
        <v>0</v>
      </c>
      <c r="BN95" s="20">
        <f t="shared" si="77"/>
        <v>0</v>
      </c>
      <c r="BO95" s="20">
        <f t="shared" si="77"/>
        <v>0</v>
      </c>
      <c r="BP95" s="20">
        <f t="shared" si="77"/>
        <v>0</v>
      </c>
      <c r="BQ95" s="20">
        <f t="shared" si="77"/>
        <v>0</v>
      </c>
      <c r="BR95" s="20">
        <f t="shared" si="78"/>
        <v>0</v>
      </c>
      <c r="BS95" s="20">
        <f t="shared" si="78"/>
        <v>0</v>
      </c>
      <c r="BT95" s="20">
        <f t="shared" si="78"/>
        <v>0</v>
      </c>
      <c r="BU95" s="20">
        <f t="shared" si="78"/>
        <v>0</v>
      </c>
      <c r="BV95" s="20">
        <f t="shared" si="78"/>
        <v>3000000</v>
      </c>
      <c r="BW95" s="21">
        <f t="shared" si="66"/>
        <v>0.98629343960390659</v>
      </c>
      <c r="BX95" s="20">
        <f t="shared" si="79"/>
        <v>381041762</v>
      </c>
      <c r="BY95" s="20">
        <f>+'[3]OCTUBRE 2018'!$H$849+'[3]OCTUBRE 2018'!$H$866</f>
        <v>59463406</v>
      </c>
      <c r="BZ95" s="20"/>
      <c r="CA95" s="20">
        <f>+'[3]OCTUBRE 2018'!$H$871</f>
        <v>289241</v>
      </c>
      <c r="CB95" s="20"/>
      <c r="CC95" s="20"/>
      <c r="CD95" s="20"/>
      <c r="CE95" s="20"/>
      <c r="CF95" s="20"/>
      <c r="CG95" s="20"/>
      <c r="CH95" s="20"/>
      <c r="CI95" s="20"/>
      <c r="CJ95" s="20"/>
      <c r="CK95" s="20"/>
      <c r="CL95" s="20"/>
      <c r="CM95" s="20"/>
      <c r="CN95" s="20"/>
      <c r="CO95" s="20"/>
      <c r="CP95" s="20">
        <f>+'[3]OCTUBRE 2018'!$H$800-CQ95-CS95-BY95-CA95</f>
        <v>300000000</v>
      </c>
      <c r="CQ95" s="20">
        <f>+'[3]OCTUBRE 2018'!$AB$870</f>
        <v>14489115</v>
      </c>
      <c r="CR95" s="20"/>
      <c r="CS95" s="20">
        <f>+'[3]OCTUBRE 2018'!$H$868+'[3]OCTUBRE 2018'!$AF$870</f>
        <v>6800000</v>
      </c>
      <c r="CT95" s="21">
        <f t="shared" si="59"/>
        <v>1.3706560396093415E-2</v>
      </c>
      <c r="CU95" s="20">
        <f t="shared" si="40"/>
        <v>5295353</v>
      </c>
      <c r="CV95" s="20">
        <f t="shared" si="80"/>
        <v>536594</v>
      </c>
      <c r="CW95" s="20">
        <f t="shared" si="80"/>
        <v>0</v>
      </c>
      <c r="CX95" s="20">
        <f t="shared" si="80"/>
        <v>558759</v>
      </c>
      <c r="CY95" s="20">
        <f t="shared" si="81"/>
        <v>0</v>
      </c>
      <c r="CZ95" s="20">
        <f t="shared" si="81"/>
        <v>0</v>
      </c>
      <c r="DA95" s="20">
        <f t="shared" si="81"/>
        <v>0</v>
      </c>
      <c r="DB95" s="20">
        <f t="shared" si="81"/>
        <v>0</v>
      </c>
      <c r="DC95" s="20">
        <f t="shared" si="81"/>
        <v>0</v>
      </c>
      <c r="DD95" s="20">
        <f t="shared" si="81"/>
        <v>0</v>
      </c>
      <c r="DE95" s="20">
        <f t="shared" si="81"/>
        <v>0</v>
      </c>
      <c r="DF95" s="20">
        <f t="shared" si="81"/>
        <v>0</v>
      </c>
      <c r="DG95" s="20">
        <f t="shared" si="81"/>
        <v>0</v>
      </c>
      <c r="DH95" s="20">
        <f t="shared" si="81"/>
        <v>0</v>
      </c>
      <c r="DI95" s="20">
        <f t="shared" si="81"/>
        <v>0</v>
      </c>
      <c r="DJ95" s="20">
        <f t="shared" si="81"/>
        <v>0</v>
      </c>
      <c r="DK95" s="20">
        <f t="shared" si="81"/>
        <v>0</v>
      </c>
      <c r="DL95" s="20">
        <f t="shared" si="81"/>
        <v>0</v>
      </c>
      <c r="DM95" s="20">
        <f t="shared" si="81"/>
        <v>0</v>
      </c>
      <c r="DN95" s="20">
        <f t="shared" si="81"/>
        <v>0</v>
      </c>
      <c r="DO95" s="20">
        <f t="shared" si="82"/>
        <v>0</v>
      </c>
      <c r="DP95" s="20">
        <f t="shared" si="82"/>
        <v>4200000</v>
      </c>
      <c r="DR95" s="170"/>
      <c r="DS95" s="43">
        <f t="shared" si="36"/>
        <v>386337115</v>
      </c>
      <c r="DT95" s="180">
        <f t="shared" si="37"/>
        <v>381041762</v>
      </c>
      <c r="DU95" s="182">
        <f t="shared" si="38"/>
        <v>0.98629343960390659</v>
      </c>
    </row>
    <row r="96" spans="1:125" ht="50.25" hidden="1" customHeight="1" x14ac:dyDescent="0.25">
      <c r="A96" s="236"/>
      <c r="B96" s="51" t="s">
        <v>283</v>
      </c>
      <c r="C96" s="46" t="s">
        <v>284</v>
      </c>
      <c r="D96" s="17" t="s">
        <v>285</v>
      </c>
      <c r="E96" s="18">
        <v>301</v>
      </c>
      <c r="F96" s="19" t="s">
        <v>282</v>
      </c>
      <c r="G96" s="20">
        <f t="shared" si="75"/>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65"/>
        <v>0.96968629248761185</v>
      </c>
      <c r="AD96" s="20">
        <f t="shared" si="76"/>
        <v>332185920</v>
      </c>
      <c r="AE96" s="20">
        <f>+'[4]JULIO 2018'!$J$617</f>
        <v>31770502</v>
      </c>
      <c r="AF96" s="20"/>
      <c r="AG96" s="20"/>
      <c r="AH96" s="20"/>
      <c r="AI96" s="20"/>
      <c r="AJ96" s="20"/>
      <c r="AK96" s="20"/>
      <c r="AL96" s="20"/>
      <c r="AM96" s="20"/>
      <c r="AN96" s="20"/>
      <c r="AO96" s="20"/>
      <c r="AP96" s="20"/>
      <c r="AQ96" s="20"/>
      <c r="AR96" s="20"/>
      <c r="AS96" s="20"/>
      <c r="AT96" s="20"/>
      <c r="AU96" s="20"/>
      <c r="AV96" s="20">
        <f>+'[4]JULIO 2018'!$AA$617</f>
        <v>299615418</v>
      </c>
      <c r="AW96" s="20"/>
      <c r="AX96" s="20"/>
      <c r="AY96" s="20">
        <f>+'[3]OCTUBRE 2018'!$AF$876</f>
        <v>800000</v>
      </c>
      <c r="AZ96" s="21">
        <f t="shared" si="68"/>
        <v>3.0313707512388155E-2</v>
      </c>
      <c r="BA96" s="20">
        <f t="shared" si="55"/>
        <v>10384582</v>
      </c>
      <c r="BB96" s="20">
        <f t="shared" si="77"/>
        <v>0</v>
      </c>
      <c r="BC96" s="20">
        <f t="shared" si="77"/>
        <v>0</v>
      </c>
      <c r="BD96" s="20">
        <f t="shared" si="77"/>
        <v>0</v>
      </c>
      <c r="BE96" s="20">
        <f t="shared" si="77"/>
        <v>0</v>
      </c>
      <c r="BF96" s="20">
        <f t="shared" si="77"/>
        <v>0</v>
      </c>
      <c r="BG96" s="20">
        <f t="shared" si="77"/>
        <v>0</v>
      </c>
      <c r="BH96" s="20">
        <f t="shared" si="77"/>
        <v>0</v>
      </c>
      <c r="BI96" s="20">
        <f t="shared" si="77"/>
        <v>0</v>
      </c>
      <c r="BJ96" s="20">
        <f t="shared" si="77"/>
        <v>0</v>
      </c>
      <c r="BK96" s="20">
        <f t="shared" si="77"/>
        <v>0</v>
      </c>
      <c r="BL96" s="20">
        <f t="shared" si="77"/>
        <v>0</v>
      </c>
      <c r="BM96" s="20">
        <f t="shared" si="77"/>
        <v>0</v>
      </c>
      <c r="BN96" s="20">
        <f t="shared" si="77"/>
        <v>0</v>
      </c>
      <c r="BO96" s="20">
        <f t="shared" si="77"/>
        <v>0</v>
      </c>
      <c r="BP96" s="20">
        <f t="shared" si="77"/>
        <v>0</v>
      </c>
      <c r="BQ96" s="20">
        <f t="shared" si="77"/>
        <v>0</v>
      </c>
      <c r="BR96" s="20">
        <f t="shared" si="78"/>
        <v>0</v>
      </c>
      <c r="BS96" s="20">
        <f t="shared" si="78"/>
        <v>384582</v>
      </c>
      <c r="BT96" s="20">
        <f t="shared" si="78"/>
        <v>0</v>
      </c>
      <c r="BU96" s="20">
        <f t="shared" si="78"/>
        <v>0</v>
      </c>
      <c r="BV96" s="20">
        <f t="shared" si="78"/>
        <v>10000000</v>
      </c>
      <c r="BW96" s="21">
        <f t="shared" si="66"/>
        <v>0.96165874783929883</v>
      </c>
      <c r="BX96" s="20">
        <f t="shared" si="79"/>
        <v>329435920</v>
      </c>
      <c r="BY96" s="20">
        <f>+'[2]AGOSTO 2018'!$H$766</f>
        <v>31770502</v>
      </c>
      <c r="BZ96" s="20"/>
      <c r="CA96" s="20"/>
      <c r="CB96" s="20"/>
      <c r="CC96" s="20"/>
      <c r="CD96" s="20"/>
      <c r="CE96" s="20"/>
      <c r="CF96" s="20"/>
      <c r="CG96" s="20"/>
      <c r="CH96" s="20"/>
      <c r="CI96" s="20"/>
      <c r="CJ96" s="20"/>
      <c r="CK96" s="20"/>
      <c r="CL96" s="20"/>
      <c r="CM96" s="20"/>
      <c r="CN96" s="20"/>
      <c r="CO96" s="20"/>
      <c r="CP96" s="20">
        <f>+'[3]OCTUBRE 2018'!$H$874-BY96</f>
        <v>297665418</v>
      </c>
      <c r="CQ96" s="20"/>
      <c r="CR96" s="20"/>
      <c r="CS96" s="20"/>
      <c r="CT96" s="21">
        <f t="shared" si="59"/>
        <v>3.8341252160701167E-2</v>
      </c>
      <c r="CU96" s="20">
        <f t="shared" si="40"/>
        <v>13134582</v>
      </c>
      <c r="CV96" s="20">
        <f t="shared" si="80"/>
        <v>0</v>
      </c>
      <c r="CW96" s="20">
        <f t="shared" si="80"/>
        <v>0</v>
      </c>
      <c r="CX96" s="20"/>
      <c r="CY96" s="20">
        <f t="shared" si="81"/>
        <v>0</v>
      </c>
      <c r="CZ96" s="20">
        <f t="shared" si="81"/>
        <v>0</v>
      </c>
      <c r="DA96" s="20">
        <f t="shared" si="81"/>
        <v>0</v>
      </c>
      <c r="DB96" s="20">
        <f t="shared" si="81"/>
        <v>0</v>
      </c>
      <c r="DC96" s="20">
        <f t="shared" si="81"/>
        <v>0</v>
      </c>
      <c r="DD96" s="20">
        <f t="shared" si="81"/>
        <v>0</v>
      </c>
      <c r="DE96" s="20">
        <f t="shared" si="81"/>
        <v>0</v>
      </c>
      <c r="DF96" s="20">
        <f t="shared" si="81"/>
        <v>0</v>
      </c>
      <c r="DG96" s="20">
        <f t="shared" si="81"/>
        <v>0</v>
      </c>
      <c r="DH96" s="20">
        <f t="shared" si="81"/>
        <v>0</v>
      </c>
      <c r="DI96" s="20">
        <f t="shared" si="81"/>
        <v>0</v>
      </c>
      <c r="DJ96" s="20">
        <f t="shared" si="81"/>
        <v>0</v>
      </c>
      <c r="DK96" s="20">
        <f t="shared" si="81"/>
        <v>0</v>
      </c>
      <c r="DL96" s="20">
        <f t="shared" si="81"/>
        <v>0</v>
      </c>
      <c r="DM96" s="20">
        <f t="shared" si="81"/>
        <v>2334582</v>
      </c>
      <c r="DN96" s="20">
        <f t="shared" si="81"/>
        <v>0</v>
      </c>
      <c r="DO96" s="20">
        <f t="shared" si="82"/>
        <v>0</v>
      </c>
      <c r="DP96" s="20">
        <f t="shared" si="82"/>
        <v>10800000</v>
      </c>
      <c r="DR96" s="170"/>
      <c r="DS96" s="43">
        <f t="shared" si="36"/>
        <v>342570502</v>
      </c>
      <c r="DT96" s="180">
        <f t="shared" si="37"/>
        <v>329435920</v>
      </c>
      <c r="DU96" s="182">
        <f t="shared" si="38"/>
        <v>0.96165874783929883</v>
      </c>
    </row>
    <row r="97" spans="1:125" ht="78" hidden="1" customHeight="1" x14ac:dyDescent="0.25">
      <c r="A97" s="236"/>
      <c r="B97" s="239" t="s">
        <v>286</v>
      </c>
      <c r="C97" s="46" t="s">
        <v>287</v>
      </c>
      <c r="D97" s="17" t="s">
        <v>288</v>
      </c>
      <c r="E97" s="18">
        <v>301</v>
      </c>
      <c r="F97" s="19" t="s">
        <v>289</v>
      </c>
      <c r="G97" s="20">
        <f t="shared" si="75"/>
        <v>98645765</v>
      </c>
      <c r="H97" s="20"/>
      <c r="I97" s="20"/>
      <c r="J97" s="20"/>
      <c r="K97" s="20"/>
      <c r="L97" s="20"/>
      <c r="M97" s="20"/>
      <c r="N97" s="20"/>
      <c r="O97" s="20"/>
      <c r="P97" s="20"/>
      <c r="Q97" s="20"/>
      <c r="R97" s="20"/>
      <c r="S97" s="20"/>
      <c r="T97" s="20"/>
      <c r="U97" s="20"/>
      <c r="V97" s="20"/>
      <c r="W97" s="20"/>
      <c r="X97" s="20"/>
      <c r="Y97" s="20">
        <v>6000000</v>
      </c>
      <c r="Z97" s="20">
        <f>40000000-36000000-4000000</f>
        <v>0</v>
      </c>
      <c r="AA97" s="20"/>
      <c r="AB97" s="20">
        <f>44000000+2145765+5000000+53000000+6500000-12000000-6000000</f>
        <v>92645765</v>
      </c>
      <c r="AC97" s="21">
        <f t="shared" si="65"/>
        <v>0.49123244165626373</v>
      </c>
      <c r="AD97" s="20">
        <f t="shared" si="76"/>
        <v>48458000</v>
      </c>
      <c r="AE97" s="20"/>
      <c r="AF97" s="20"/>
      <c r="AG97" s="20"/>
      <c r="AH97" s="20"/>
      <c r="AI97" s="20"/>
      <c r="AJ97" s="20"/>
      <c r="AK97" s="20"/>
      <c r="AL97" s="20"/>
      <c r="AM97" s="20"/>
      <c r="AN97" s="20"/>
      <c r="AO97" s="20"/>
      <c r="AP97" s="20"/>
      <c r="AQ97" s="20"/>
      <c r="AR97" s="20"/>
      <c r="AS97" s="20"/>
      <c r="AT97" s="20"/>
      <c r="AU97" s="20"/>
      <c r="AV97" s="20"/>
      <c r="AW97" s="20"/>
      <c r="AX97" s="20"/>
      <c r="AY97" s="20">
        <f>+'[3]OCTUBRE 2018'!$AF$949</f>
        <v>48458000</v>
      </c>
      <c r="AZ97" s="21">
        <f t="shared" si="68"/>
        <v>0.50876755834373633</v>
      </c>
      <c r="BA97" s="20">
        <f t="shared" si="55"/>
        <v>50187765</v>
      </c>
      <c r="BB97" s="20">
        <f t="shared" si="77"/>
        <v>0</v>
      </c>
      <c r="BC97" s="20">
        <f t="shared" si="77"/>
        <v>0</v>
      </c>
      <c r="BD97" s="20">
        <f t="shared" si="77"/>
        <v>0</v>
      </c>
      <c r="BE97" s="20">
        <f t="shared" si="77"/>
        <v>0</v>
      </c>
      <c r="BF97" s="20">
        <f t="shared" si="77"/>
        <v>0</v>
      </c>
      <c r="BG97" s="20">
        <f t="shared" si="77"/>
        <v>0</v>
      </c>
      <c r="BH97" s="20">
        <f t="shared" si="77"/>
        <v>0</v>
      </c>
      <c r="BI97" s="20">
        <f t="shared" si="77"/>
        <v>0</v>
      </c>
      <c r="BJ97" s="20">
        <f t="shared" si="77"/>
        <v>0</v>
      </c>
      <c r="BK97" s="20">
        <f t="shared" si="77"/>
        <v>0</v>
      </c>
      <c r="BL97" s="20">
        <f t="shared" si="77"/>
        <v>0</v>
      </c>
      <c r="BM97" s="20">
        <f t="shared" si="77"/>
        <v>0</v>
      </c>
      <c r="BN97" s="20">
        <f t="shared" si="77"/>
        <v>0</v>
      </c>
      <c r="BO97" s="20">
        <f t="shared" si="77"/>
        <v>0</v>
      </c>
      <c r="BP97" s="20">
        <f t="shared" si="77"/>
        <v>0</v>
      </c>
      <c r="BQ97" s="20">
        <f t="shared" si="77"/>
        <v>0</v>
      </c>
      <c r="BR97" s="20">
        <f t="shared" si="78"/>
        <v>0</v>
      </c>
      <c r="BS97" s="20">
        <f t="shared" si="78"/>
        <v>6000000</v>
      </c>
      <c r="BT97" s="20">
        <f t="shared" si="78"/>
        <v>0</v>
      </c>
      <c r="BU97" s="20">
        <f t="shared" si="78"/>
        <v>0</v>
      </c>
      <c r="BV97" s="20">
        <f t="shared" si="78"/>
        <v>44187765</v>
      </c>
      <c r="BW97" s="21">
        <f>+BX97/G97</f>
        <v>0.39999688785423276</v>
      </c>
      <c r="BX97" s="20">
        <f>SUM(BY97:CS97)</f>
        <v>39457999</v>
      </c>
      <c r="BY97" s="20"/>
      <c r="BZ97" s="20"/>
      <c r="CA97" s="20"/>
      <c r="CB97" s="20"/>
      <c r="CC97" s="20"/>
      <c r="CD97" s="20"/>
      <c r="CE97" s="20"/>
      <c r="CF97" s="20"/>
      <c r="CG97" s="20"/>
      <c r="CH97" s="20"/>
      <c r="CI97" s="20"/>
      <c r="CJ97" s="20"/>
      <c r="CK97" s="20"/>
      <c r="CL97" s="20"/>
      <c r="CM97" s="20"/>
      <c r="CN97" s="20"/>
      <c r="CO97" s="20"/>
      <c r="CP97" s="20"/>
      <c r="CQ97" s="20"/>
      <c r="CR97" s="20"/>
      <c r="CS97" s="20">
        <f>+'[3]OCTUBRE 2018'!$H$947</f>
        <v>39457999</v>
      </c>
      <c r="CT97" s="21">
        <f>1-BW97</f>
        <v>0.60000311214576718</v>
      </c>
      <c r="CU97" s="20">
        <f t="shared" si="40"/>
        <v>59187766</v>
      </c>
      <c r="CV97" s="20">
        <f t="shared" si="80"/>
        <v>0</v>
      </c>
      <c r="CW97" s="20">
        <f t="shared" si="80"/>
        <v>0</v>
      </c>
      <c r="CX97" s="20">
        <f t="shared" si="80"/>
        <v>0</v>
      </c>
      <c r="CY97" s="20">
        <f t="shared" si="81"/>
        <v>0</v>
      </c>
      <c r="CZ97" s="20">
        <f t="shared" si="81"/>
        <v>0</v>
      </c>
      <c r="DA97" s="20">
        <f t="shared" si="81"/>
        <v>0</v>
      </c>
      <c r="DB97" s="20">
        <f t="shared" si="81"/>
        <v>0</v>
      </c>
      <c r="DC97" s="20">
        <f t="shared" si="81"/>
        <v>0</v>
      </c>
      <c r="DD97" s="20">
        <f t="shared" si="81"/>
        <v>0</v>
      </c>
      <c r="DE97" s="20">
        <f t="shared" si="81"/>
        <v>0</v>
      </c>
      <c r="DF97" s="20">
        <f t="shared" si="81"/>
        <v>0</v>
      </c>
      <c r="DG97" s="20">
        <f t="shared" si="81"/>
        <v>0</v>
      </c>
      <c r="DH97" s="20">
        <f t="shared" si="81"/>
        <v>0</v>
      </c>
      <c r="DI97" s="20">
        <f t="shared" si="81"/>
        <v>0</v>
      </c>
      <c r="DJ97" s="20">
        <f t="shared" si="81"/>
        <v>0</v>
      </c>
      <c r="DK97" s="20">
        <f t="shared" si="81"/>
        <v>0</v>
      </c>
      <c r="DL97" s="20">
        <f t="shared" si="81"/>
        <v>0</v>
      </c>
      <c r="DM97" s="20">
        <f t="shared" si="81"/>
        <v>6000000</v>
      </c>
      <c r="DN97" s="20">
        <f t="shared" si="81"/>
        <v>0</v>
      </c>
      <c r="DO97" s="20">
        <f t="shared" si="82"/>
        <v>0</v>
      </c>
      <c r="DP97" s="20">
        <f t="shared" si="82"/>
        <v>53187766</v>
      </c>
      <c r="DR97" s="170"/>
      <c r="DS97" s="43">
        <f t="shared" si="36"/>
        <v>98645765</v>
      </c>
      <c r="DT97" s="180">
        <f t="shared" si="37"/>
        <v>39457999</v>
      </c>
      <c r="DU97" s="182">
        <f t="shared" si="38"/>
        <v>0.39999688785423276</v>
      </c>
    </row>
    <row r="98" spans="1:125" ht="53.25" hidden="1" customHeight="1" x14ac:dyDescent="0.25">
      <c r="A98" s="236"/>
      <c r="B98" s="240"/>
      <c r="C98" s="46" t="s">
        <v>290</v>
      </c>
      <c r="D98" s="27" t="s">
        <v>291</v>
      </c>
      <c r="E98" s="18">
        <v>301</v>
      </c>
      <c r="F98" s="19" t="s">
        <v>274</v>
      </c>
      <c r="G98" s="20">
        <f t="shared" si="75"/>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5"/>
        <v>0.98666679999999995</v>
      </c>
      <c r="AD98" s="20">
        <f t="shared" si="76"/>
        <v>2466667</v>
      </c>
      <c r="AE98" s="20"/>
      <c r="AF98" s="20"/>
      <c r="AG98" s="20"/>
      <c r="AH98" s="20"/>
      <c r="AI98" s="20"/>
      <c r="AJ98" s="20"/>
      <c r="AK98" s="20"/>
      <c r="AL98" s="20"/>
      <c r="AM98" s="20"/>
      <c r="AN98" s="20"/>
      <c r="AO98" s="20"/>
      <c r="AP98" s="20"/>
      <c r="AQ98" s="20"/>
      <c r="AR98" s="20"/>
      <c r="AS98" s="20"/>
      <c r="AT98" s="20"/>
      <c r="AU98" s="20"/>
      <c r="AV98" s="20"/>
      <c r="AW98" s="20">
        <f>+'[6]SEPTIEMBRE 2018'!$AB$879</f>
        <v>2466667</v>
      </c>
      <c r="AX98" s="20"/>
      <c r="AY98" s="20"/>
      <c r="AZ98" s="21">
        <f t="shared" si="68"/>
        <v>1.3333200000000045E-2</v>
      </c>
      <c r="BA98" s="20">
        <f t="shared" si="55"/>
        <v>33333</v>
      </c>
      <c r="BB98" s="20">
        <f t="shared" si="77"/>
        <v>0</v>
      </c>
      <c r="BC98" s="20">
        <f t="shared" si="77"/>
        <v>0</v>
      </c>
      <c r="BD98" s="20">
        <f t="shared" si="77"/>
        <v>0</v>
      </c>
      <c r="BE98" s="20">
        <f t="shared" si="77"/>
        <v>0</v>
      </c>
      <c r="BF98" s="20">
        <f t="shared" si="77"/>
        <v>0</v>
      </c>
      <c r="BG98" s="20">
        <f t="shared" si="77"/>
        <v>0</v>
      </c>
      <c r="BH98" s="20">
        <f t="shared" si="77"/>
        <v>0</v>
      </c>
      <c r="BI98" s="20">
        <f t="shared" si="77"/>
        <v>0</v>
      </c>
      <c r="BJ98" s="20">
        <f t="shared" si="77"/>
        <v>0</v>
      </c>
      <c r="BK98" s="20">
        <f t="shared" si="77"/>
        <v>0</v>
      </c>
      <c r="BL98" s="20">
        <f t="shared" si="77"/>
        <v>0</v>
      </c>
      <c r="BM98" s="20">
        <f t="shared" si="77"/>
        <v>0</v>
      </c>
      <c r="BN98" s="20">
        <f t="shared" si="77"/>
        <v>0</v>
      </c>
      <c r="BO98" s="20">
        <f t="shared" si="77"/>
        <v>0</v>
      </c>
      <c r="BP98" s="20">
        <f t="shared" si="77"/>
        <v>0</v>
      </c>
      <c r="BQ98" s="20">
        <f t="shared" si="77"/>
        <v>0</v>
      </c>
      <c r="BR98" s="20">
        <f t="shared" si="78"/>
        <v>0</v>
      </c>
      <c r="BS98" s="20">
        <f t="shared" si="78"/>
        <v>0</v>
      </c>
      <c r="BT98" s="20">
        <f t="shared" si="78"/>
        <v>33333</v>
      </c>
      <c r="BU98" s="20">
        <f t="shared" si="78"/>
        <v>0</v>
      </c>
      <c r="BV98" s="20">
        <f t="shared" si="78"/>
        <v>0</v>
      </c>
      <c r="BW98" s="21">
        <f>+BX98/G98</f>
        <v>0.98666679999999995</v>
      </c>
      <c r="BX98" s="20">
        <f>SUM(BY98:CS98)</f>
        <v>2466667</v>
      </c>
      <c r="BY98" s="20"/>
      <c r="BZ98" s="20"/>
      <c r="CA98" s="20"/>
      <c r="CB98" s="20"/>
      <c r="CC98" s="20"/>
      <c r="CD98" s="20"/>
      <c r="CE98" s="20"/>
      <c r="CF98" s="20"/>
      <c r="CG98" s="20"/>
      <c r="CH98" s="20"/>
      <c r="CI98" s="20"/>
      <c r="CJ98" s="20"/>
      <c r="CK98" s="20"/>
      <c r="CL98" s="20"/>
      <c r="CM98" s="20"/>
      <c r="CN98" s="20"/>
      <c r="CO98" s="20"/>
      <c r="CP98" s="20"/>
      <c r="CQ98" s="20">
        <f>+'[6]SEPTIEMBRE 2018'!$H$877</f>
        <v>2466667</v>
      </c>
      <c r="CR98" s="20"/>
      <c r="CS98" s="20"/>
      <c r="CT98" s="21">
        <f>1-BW98</f>
        <v>1.3333200000000045E-2</v>
      </c>
      <c r="CU98" s="20">
        <f t="shared" si="40"/>
        <v>33333</v>
      </c>
      <c r="CV98" s="20">
        <f t="shared" si="80"/>
        <v>0</v>
      </c>
      <c r="CW98" s="20">
        <f t="shared" si="80"/>
        <v>0</v>
      </c>
      <c r="CX98" s="20"/>
      <c r="CY98" s="20">
        <f t="shared" si="81"/>
        <v>0</v>
      </c>
      <c r="CZ98" s="20">
        <f t="shared" si="81"/>
        <v>0</v>
      </c>
      <c r="DA98" s="20">
        <f t="shared" si="81"/>
        <v>0</v>
      </c>
      <c r="DB98" s="20">
        <f t="shared" si="81"/>
        <v>0</v>
      </c>
      <c r="DC98" s="20">
        <f t="shared" si="81"/>
        <v>0</v>
      </c>
      <c r="DD98" s="20">
        <f t="shared" si="81"/>
        <v>0</v>
      </c>
      <c r="DE98" s="20">
        <f t="shared" si="81"/>
        <v>0</v>
      </c>
      <c r="DF98" s="20">
        <f t="shared" si="81"/>
        <v>0</v>
      </c>
      <c r="DG98" s="20">
        <f t="shared" si="81"/>
        <v>0</v>
      </c>
      <c r="DH98" s="20">
        <f t="shared" si="81"/>
        <v>0</v>
      </c>
      <c r="DI98" s="20">
        <f t="shared" si="81"/>
        <v>0</v>
      </c>
      <c r="DJ98" s="20">
        <f t="shared" si="81"/>
        <v>0</v>
      </c>
      <c r="DK98" s="20">
        <f t="shared" si="81"/>
        <v>0</v>
      </c>
      <c r="DL98" s="20">
        <f t="shared" si="81"/>
        <v>0</v>
      </c>
      <c r="DM98" s="20">
        <f t="shared" si="81"/>
        <v>0</v>
      </c>
      <c r="DN98" s="20">
        <f t="shared" si="81"/>
        <v>33333</v>
      </c>
      <c r="DO98" s="20">
        <f t="shared" si="82"/>
        <v>0</v>
      </c>
      <c r="DP98" s="20">
        <f t="shared" si="82"/>
        <v>0</v>
      </c>
      <c r="DR98" s="170"/>
      <c r="DS98" s="43">
        <f t="shared" si="36"/>
        <v>2500000</v>
      </c>
      <c r="DT98" s="180">
        <f t="shared" si="37"/>
        <v>2466667</v>
      </c>
      <c r="DU98" s="182">
        <f t="shared" si="38"/>
        <v>0.98666679999999995</v>
      </c>
    </row>
    <row r="99" spans="1:125" ht="27.75" hidden="1" customHeight="1" x14ac:dyDescent="0.25">
      <c r="A99" s="236"/>
      <c r="B99" s="237" t="s">
        <v>292</v>
      </c>
      <c r="C99" s="46" t="s">
        <v>293</v>
      </c>
      <c r="D99" s="17" t="s">
        <v>294</v>
      </c>
      <c r="E99" s="18">
        <v>301</v>
      </c>
      <c r="F99" s="19" t="s">
        <v>274</v>
      </c>
      <c r="G99" s="20">
        <f t="shared" si="75"/>
        <v>1473345467</v>
      </c>
      <c r="H99" s="20">
        <v>258021182</v>
      </c>
      <c r="I99" s="20"/>
      <c r="J99" s="20">
        <f>848000-848000</f>
        <v>0</v>
      </c>
      <c r="K99" s="20"/>
      <c r="L99" s="20"/>
      <c r="M99" s="20"/>
      <c r="N99" s="20"/>
      <c r="O99" s="20"/>
      <c r="P99" s="20"/>
      <c r="Q99" s="20"/>
      <c r="R99" s="20"/>
      <c r="S99" s="20"/>
      <c r="T99" s="20"/>
      <c r="U99" s="20"/>
      <c r="V99" s="20"/>
      <c r="W99" s="20"/>
      <c r="X99" s="20"/>
      <c r="Y99" s="20"/>
      <c r="Z99" s="20">
        <f>1259123255-17309855-16000000-10489115</f>
        <v>1215324285</v>
      </c>
      <c r="AA99" s="20"/>
      <c r="AB99" s="20"/>
      <c r="AC99" s="21">
        <f>+AD99/G99</f>
        <v>1</v>
      </c>
      <c r="AD99" s="20">
        <f t="shared" si="76"/>
        <v>1473345467</v>
      </c>
      <c r="AE99" s="20">
        <f>+'[8]ENERO 2018'!$J$346</f>
        <v>258021182</v>
      </c>
      <c r="AF99" s="20"/>
      <c r="AG99" s="20"/>
      <c r="AH99" s="20"/>
      <c r="AI99" s="20"/>
      <c r="AJ99" s="20"/>
      <c r="AK99" s="20"/>
      <c r="AL99" s="20"/>
      <c r="AM99" s="20"/>
      <c r="AN99" s="20"/>
      <c r="AO99" s="20"/>
      <c r="AP99" s="20"/>
      <c r="AQ99" s="20"/>
      <c r="AR99" s="20"/>
      <c r="AS99" s="20"/>
      <c r="AT99" s="20"/>
      <c r="AU99" s="20"/>
      <c r="AV99" s="20"/>
      <c r="AW99" s="20">
        <f>+'[4]JULIO 2018'!$AB$695</f>
        <v>1215324285</v>
      </c>
      <c r="AX99" s="20"/>
      <c r="AY99" s="20"/>
      <c r="AZ99" s="21">
        <f t="shared" si="68"/>
        <v>0</v>
      </c>
      <c r="BA99" s="20">
        <f t="shared" si="55"/>
        <v>0</v>
      </c>
      <c r="BB99" s="20">
        <f t="shared" si="77"/>
        <v>0</v>
      </c>
      <c r="BC99" s="20">
        <f t="shared" si="77"/>
        <v>0</v>
      </c>
      <c r="BD99" s="20">
        <f t="shared" si="77"/>
        <v>0</v>
      </c>
      <c r="BE99" s="20">
        <f t="shared" si="77"/>
        <v>0</v>
      </c>
      <c r="BF99" s="20">
        <f t="shared" si="77"/>
        <v>0</v>
      </c>
      <c r="BG99" s="20">
        <f t="shared" si="77"/>
        <v>0</v>
      </c>
      <c r="BH99" s="20">
        <f t="shared" si="77"/>
        <v>0</v>
      </c>
      <c r="BI99" s="20">
        <f t="shared" si="77"/>
        <v>0</v>
      </c>
      <c r="BJ99" s="20">
        <f t="shared" si="77"/>
        <v>0</v>
      </c>
      <c r="BK99" s="20">
        <f t="shared" si="77"/>
        <v>0</v>
      </c>
      <c r="BL99" s="20">
        <f t="shared" si="77"/>
        <v>0</v>
      </c>
      <c r="BM99" s="20">
        <f t="shared" si="77"/>
        <v>0</v>
      </c>
      <c r="BN99" s="20">
        <f t="shared" si="77"/>
        <v>0</v>
      </c>
      <c r="BO99" s="20">
        <f t="shared" si="77"/>
        <v>0</v>
      </c>
      <c r="BP99" s="20">
        <f t="shared" si="77"/>
        <v>0</v>
      </c>
      <c r="BQ99" s="20">
        <f t="shared" si="77"/>
        <v>0</v>
      </c>
      <c r="BR99" s="20">
        <f t="shared" si="78"/>
        <v>0</v>
      </c>
      <c r="BS99" s="20">
        <f t="shared" si="78"/>
        <v>0</v>
      </c>
      <c r="BT99" s="20">
        <f t="shared" si="78"/>
        <v>0</v>
      </c>
      <c r="BU99" s="20">
        <f t="shared" si="78"/>
        <v>0</v>
      </c>
      <c r="BV99" s="20">
        <f t="shared" si="78"/>
        <v>0</v>
      </c>
      <c r="BW99" s="21">
        <f>+BX99/G99</f>
        <v>1</v>
      </c>
      <c r="BX99" s="20">
        <f t="shared" si="79"/>
        <v>1473345467</v>
      </c>
      <c r="BY99" s="20">
        <f>+'[8]ENERO 2018'!$H$347</f>
        <v>258021182</v>
      </c>
      <c r="BZ99" s="20"/>
      <c r="CA99" s="20"/>
      <c r="CB99" s="20"/>
      <c r="CC99" s="20"/>
      <c r="CD99" s="20"/>
      <c r="CE99" s="20"/>
      <c r="CF99" s="20"/>
      <c r="CG99" s="20"/>
      <c r="CH99" s="20"/>
      <c r="CI99" s="20"/>
      <c r="CJ99" s="20"/>
      <c r="CK99" s="20"/>
      <c r="CL99" s="20"/>
      <c r="CM99" s="20"/>
      <c r="CN99" s="20"/>
      <c r="CO99" s="20"/>
      <c r="CP99" s="20"/>
      <c r="CQ99" s="20">
        <f>+'[10]FEBRERO 2018'!$H$389</f>
        <v>1215324285</v>
      </c>
      <c r="CR99" s="20"/>
      <c r="CS99" s="20"/>
      <c r="CT99" s="21">
        <f t="shared" si="59"/>
        <v>0</v>
      </c>
      <c r="CU99" s="20">
        <f t="shared" si="40"/>
        <v>0</v>
      </c>
      <c r="CV99" s="20">
        <f t="shared" si="80"/>
        <v>0</v>
      </c>
      <c r="CW99" s="20">
        <f t="shared" si="80"/>
        <v>0</v>
      </c>
      <c r="CX99" s="20">
        <f t="shared" si="80"/>
        <v>0</v>
      </c>
      <c r="CY99" s="20">
        <f t="shared" si="81"/>
        <v>0</v>
      </c>
      <c r="CZ99" s="20">
        <f t="shared" si="81"/>
        <v>0</v>
      </c>
      <c r="DA99" s="20">
        <f t="shared" si="81"/>
        <v>0</v>
      </c>
      <c r="DB99" s="20">
        <f t="shared" si="81"/>
        <v>0</v>
      </c>
      <c r="DC99" s="20">
        <f t="shared" si="81"/>
        <v>0</v>
      </c>
      <c r="DD99" s="20">
        <f t="shared" si="81"/>
        <v>0</v>
      </c>
      <c r="DE99" s="20">
        <f t="shared" si="81"/>
        <v>0</v>
      </c>
      <c r="DF99" s="20">
        <f t="shared" si="81"/>
        <v>0</v>
      </c>
      <c r="DG99" s="20">
        <f t="shared" si="81"/>
        <v>0</v>
      </c>
      <c r="DH99" s="20">
        <f t="shared" si="81"/>
        <v>0</v>
      </c>
      <c r="DI99" s="20">
        <f t="shared" si="81"/>
        <v>0</v>
      </c>
      <c r="DJ99" s="20">
        <f t="shared" si="81"/>
        <v>0</v>
      </c>
      <c r="DK99" s="20">
        <f t="shared" si="81"/>
        <v>0</v>
      </c>
      <c r="DL99" s="20">
        <f t="shared" si="81"/>
        <v>0</v>
      </c>
      <c r="DM99" s="20">
        <f t="shared" si="81"/>
        <v>0</v>
      </c>
      <c r="DN99" s="20">
        <f t="shared" si="81"/>
        <v>0</v>
      </c>
      <c r="DO99" s="20">
        <f t="shared" si="82"/>
        <v>0</v>
      </c>
      <c r="DP99" s="20">
        <f t="shared" si="82"/>
        <v>0</v>
      </c>
      <c r="DR99" s="170"/>
      <c r="DS99" s="43">
        <f t="shared" si="36"/>
        <v>1473345467</v>
      </c>
      <c r="DT99" s="180">
        <f t="shared" si="37"/>
        <v>1473345467</v>
      </c>
      <c r="DU99" s="182">
        <f t="shared" si="38"/>
        <v>1</v>
      </c>
    </row>
    <row r="100" spans="1:125" ht="30.75" hidden="1" customHeight="1" x14ac:dyDescent="0.25">
      <c r="A100" s="236"/>
      <c r="B100" s="238"/>
      <c r="C100" s="46" t="s">
        <v>295</v>
      </c>
      <c r="D100" s="17" t="s">
        <v>296</v>
      </c>
      <c r="E100" s="18">
        <v>301</v>
      </c>
      <c r="F100" s="19" t="s">
        <v>274</v>
      </c>
      <c r="G100" s="20">
        <f t="shared" si="75"/>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1</v>
      </c>
      <c r="AD100" s="20">
        <f t="shared" si="76"/>
        <v>47309855</v>
      </c>
      <c r="AE100" s="20"/>
      <c r="AF100" s="20"/>
      <c r="AG100" s="20"/>
      <c r="AH100" s="20"/>
      <c r="AI100" s="20"/>
      <c r="AJ100" s="20"/>
      <c r="AK100" s="20"/>
      <c r="AL100" s="20"/>
      <c r="AM100" s="20"/>
      <c r="AN100" s="20"/>
      <c r="AO100" s="20"/>
      <c r="AP100" s="20"/>
      <c r="AQ100" s="20"/>
      <c r="AR100" s="20"/>
      <c r="AS100" s="20"/>
      <c r="AT100" s="20"/>
      <c r="AU100" s="20"/>
      <c r="AV100" s="20"/>
      <c r="AW100" s="20">
        <f>+'[2]AGOSTO 2018'!$AB$831</f>
        <v>47309855</v>
      </c>
      <c r="AX100" s="20"/>
      <c r="AY100" s="20"/>
      <c r="AZ100" s="21">
        <f t="shared" si="68"/>
        <v>0</v>
      </c>
      <c r="BA100" s="20">
        <f t="shared" si="55"/>
        <v>0</v>
      </c>
      <c r="BB100" s="20">
        <f t="shared" si="77"/>
        <v>0</v>
      </c>
      <c r="BC100" s="20">
        <f t="shared" si="77"/>
        <v>0</v>
      </c>
      <c r="BD100" s="20">
        <f t="shared" si="77"/>
        <v>0</v>
      </c>
      <c r="BE100" s="20">
        <f t="shared" si="77"/>
        <v>0</v>
      </c>
      <c r="BF100" s="20">
        <f t="shared" si="77"/>
        <v>0</v>
      </c>
      <c r="BG100" s="20">
        <f t="shared" si="77"/>
        <v>0</v>
      </c>
      <c r="BH100" s="20">
        <f t="shared" si="77"/>
        <v>0</v>
      </c>
      <c r="BI100" s="20">
        <f t="shared" si="77"/>
        <v>0</v>
      </c>
      <c r="BJ100" s="20">
        <f t="shared" si="77"/>
        <v>0</v>
      </c>
      <c r="BK100" s="20">
        <f t="shared" si="77"/>
        <v>0</v>
      </c>
      <c r="BL100" s="20">
        <f t="shared" si="77"/>
        <v>0</v>
      </c>
      <c r="BM100" s="20">
        <f t="shared" si="77"/>
        <v>0</v>
      </c>
      <c r="BN100" s="20">
        <f t="shared" si="77"/>
        <v>0</v>
      </c>
      <c r="BO100" s="20">
        <f t="shared" si="77"/>
        <v>0</v>
      </c>
      <c r="BP100" s="20">
        <f t="shared" si="77"/>
        <v>0</v>
      </c>
      <c r="BQ100" s="20">
        <f t="shared" si="77"/>
        <v>0</v>
      </c>
      <c r="BR100" s="20">
        <f t="shared" si="78"/>
        <v>0</v>
      </c>
      <c r="BS100" s="20">
        <f t="shared" si="78"/>
        <v>0</v>
      </c>
      <c r="BT100" s="20">
        <f t="shared" si="78"/>
        <v>0</v>
      </c>
      <c r="BU100" s="20">
        <f t="shared" si="78"/>
        <v>0</v>
      </c>
      <c r="BV100" s="20">
        <f t="shared" si="78"/>
        <v>0</v>
      </c>
      <c r="BW100" s="21">
        <f>+BX100/G100</f>
        <v>0.94182377012146834</v>
      </c>
      <c r="BX100" s="20">
        <f t="shared" si="79"/>
        <v>44557546</v>
      </c>
      <c r="BY100" s="20"/>
      <c r="BZ100" s="20"/>
      <c r="CA100" s="20"/>
      <c r="CB100" s="20"/>
      <c r="CC100" s="20"/>
      <c r="CD100" s="20"/>
      <c r="CE100" s="20"/>
      <c r="CF100" s="20"/>
      <c r="CG100" s="20"/>
      <c r="CH100" s="20"/>
      <c r="CI100" s="20"/>
      <c r="CJ100" s="20"/>
      <c r="CK100" s="20"/>
      <c r="CL100" s="20"/>
      <c r="CM100" s="20"/>
      <c r="CN100" s="20"/>
      <c r="CO100" s="20"/>
      <c r="CP100" s="20"/>
      <c r="CQ100" s="20">
        <f>+'[6]SEPTIEMBRE 2018'!$H$899</f>
        <v>44557546</v>
      </c>
      <c r="CR100" s="20"/>
      <c r="CS100" s="20"/>
      <c r="CT100" s="21">
        <f t="shared" si="59"/>
        <v>5.817622987853166E-2</v>
      </c>
      <c r="CU100" s="20">
        <f t="shared" si="40"/>
        <v>2752309</v>
      </c>
      <c r="CV100" s="20">
        <f t="shared" si="80"/>
        <v>0</v>
      </c>
      <c r="CW100" s="20">
        <f t="shared" si="80"/>
        <v>0</v>
      </c>
      <c r="CX100" s="20"/>
      <c r="CY100" s="20">
        <f t="shared" si="81"/>
        <v>0</v>
      </c>
      <c r="CZ100" s="20">
        <f t="shared" si="81"/>
        <v>0</v>
      </c>
      <c r="DA100" s="20">
        <f t="shared" si="81"/>
        <v>0</v>
      </c>
      <c r="DB100" s="20">
        <f t="shared" si="81"/>
        <v>0</v>
      </c>
      <c r="DC100" s="20">
        <f t="shared" si="81"/>
        <v>0</v>
      </c>
      <c r="DD100" s="20">
        <f t="shared" si="81"/>
        <v>0</v>
      </c>
      <c r="DE100" s="20">
        <f t="shared" si="81"/>
        <v>0</v>
      </c>
      <c r="DF100" s="20">
        <f t="shared" si="81"/>
        <v>0</v>
      </c>
      <c r="DG100" s="20">
        <f t="shared" si="81"/>
        <v>0</v>
      </c>
      <c r="DH100" s="20">
        <f t="shared" si="81"/>
        <v>0</v>
      </c>
      <c r="DI100" s="20">
        <f t="shared" si="81"/>
        <v>0</v>
      </c>
      <c r="DJ100" s="20">
        <f t="shared" si="81"/>
        <v>0</v>
      </c>
      <c r="DK100" s="20">
        <f t="shared" si="81"/>
        <v>0</v>
      </c>
      <c r="DL100" s="20">
        <f t="shared" si="81"/>
        <v>0</v>
      </c>
      <c r="DM100" s="20">
        <f t="shared" si="81"/>
        <v>0</v>
      </c>
      <c r="DN100" s="20">
        <f t="shared" si="81"/>
        <v>2752309</v>
      </c>
      <c r="DO100" s="20">
        <f t="shared" si="82"/>
        <v>0</v>
      </c>
      <c r="DP100" s="20">
        <f t="shared" si="82"/>
        <v>0</v>
      </c>
      <c r="DR100" s="169"/>
      <c r="DS100" s="43">
        <f t="shared" ref="DS100:DS124" si="83">+G100</f>
        <v>47309855</v>
      </c>
      <c r="DT100" s="180">
        <f t="shared" ref="DT100:DT124" si="84">+BX100</f>
        <v>44557546</v>
      </c>
      <c r="DU100" s="182">
        <f t="shared" ref="DU100:DU124" si="85">+BW100</f>
        <v>0.94182377012146834</v>
      </c>
    </row>
    <row r="101" spans="1:125" ht="90.75" hidden="1" customHeight="1" x14ac:dyDescent="0.25">
      <c r="A101" s="236"/>
      <c r="B101" s="51" t="s">
        <v>297</v>
      </c>
      <c r="C101" s="46" t="s">
        <v>298</v>
      </c>
      <c r="D101" s="27" t="s">
        <v>299</v>
      </c>
      <c r="E101" s="18">
        <v>301</v>
      </c>
      <c r="F101" s="19" t="s">
        <v>274</v>
      </c>
      <c r="G101" s="20">
        <f t="shared" si="75"/>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76"/>
        <v>3000000</v>
      </c>
      <c r="AE101" s="20"/>
      <c r="AF101" s="20"/>
      <c r="AG101" s="20"/>
      <c r="AH101" s="20"/>
      <c r="AI101" s="20"/>
      <c r="AJ101" s="20"/>
      <c r="AK101" s="20"/>
      <c r="AL101" s="20"/>
      <c r="AM101" s="20"/>
      <c r="AN101" s="20"/>
      <c r="AO101" s="20"/>
      <c r="AP101" s="20"/>
      <c r="AQ101" s="20"/>
      <c r="AR101" s="20"/>
      <c r="AS101" s="20"/>
      <c r="AT101" s="20"/>
      <c r="AU101" s="20"/>
      <c r="AV101" s="20"/>
      <c r="AW101" s="20">
        <f>+'[4]JULIO 2018'!$AB$718</f>
        <v>3000000</v>
      </c>
      <c r="AX101" s="20"/>
      <c r="AY101" s="20"/>
      <c r="AZ101" s="21">
        <f t="shared" si="68"/>
        <v>0</v>
      </c>
      <c r="BA101" s="20">
        <f t="shared" si="55"/>
        <v>0</v>
      </c>
      <c r="BB101" s="20">
        <f t="shared" si="77"/>
        <v>0</v>
      </c>
      <c r="BC101" s="20">
        <f t="shared" si="77"/>
        <v>0</v>
      </c>
      <c r="BD101" s="20">
        <f t="shared" si="77"/>
        <v>0</v>
      </c>
      <c r="BE101" s="20">
        <f t="shared" si="77"/>
        <v>0</v>
      </c>
      <c r="BF101" s="20">
        <f t="shared" si="77"/>
        <v>0</v>
      </c>
      <c r="BG101" s="20">
        <f t="shared" si="77"/>
        <v>0</v>
      </c>
      <c r="BH101" s="20">
        <f t="shared" si="77"/>
        <v>0</v>
      </c>
      <c r="BI101" s="20">
        <f t="shared" si="77"/>
        <v>0</v>
      </c>
      <c r="BJ101" s="20">
        <f t="shared" si="77"/>
        <v>0</v>
      </c>
      <c r="BK101" s="20">
        <f t="shared" si="77"/>
        <v>0</v>
      </c>
      <c r="BL101" s="20">
        <f t="shared" si="77"/>
        <v>0</v>
      </c>
      <c r="BM101" s="20">
        <f t="shared" si="77"/>
        <v>0</v>
      </c>
      <c r="BN101" s="20">
        <f t="shared" si="77"/>
        <v>0</v>
      </c>
      <c r="BO101" s="20">
        <f t="shared" si="77"/>
        <v>0</v>
      </c>
      <c r="BP101" s="20">
        <f t="shared" si="77"/>
        <v>0</v>
      </c>
      <c r="BQ101" s="20">
        <f t="shared" si="77"/>
        <v>0</v>
      </c>
      <c r="BR101" s="20">
        <f t="shared" si="78"/>
        <v>0</v>
      </c>
      <c r="BS101" s="20">
        <f t="shared" si="78"/>
        <v>0</v>
      </c>
      <c r="BT101" s="20">
        <f t="shared" si="78"/>
        <v>0</v>
      </c>
      <c r="BU101" s="20">
        <f t="shared" si="78"/>
        <v>0</v>
      </c>
      <c r="BV101" s="20">
        <f t="shared" si="78"/>
        <v>0</v>
      </c>
      <c r="BW101" s="21">
        <f>+BX101/G101</f>
        <v>1</v>
      </c>
      <c r="BX101" s="20">
        <f t="shared" si="79"/>
        <v>3000000</v>
      </c>
      <c r="BY101" s="20"/>
      <c r="BZ101" s="20"/>
      <c r="CA101" s="20"/>
      <c r="CB101" s="20"/>
      <c r="CC101" s="20"/>
      <c r="CD101" s="20"/>
      <c r="CE101" s="20"/>
      <c r="CF101" s="20"/>
      <c r="CG101" s="20"/>
      <c r="CH101" s="20"/>
      <c r="CI101" s="20"/>
      <c r="CJ101" s="20"/>
      <c r="CK101" s="20"/>
      <c r="CL101" s="20"/>
      <c r="CM101" s="20"/>
      <c r="CN101" s="20"/>
      <c r="CO101" s="20"/>
      <c r="CP101" s="20"/>
      <c r="CQ101" s="20">
        <f>+'[4]JULIO 2018'!$H$716</f>
        <v>3000000</v>
      </c>
      <c r="CR101" s="20"/>
      <c r="CS101" s="20"/>
      <c r="CT101" s="21">
        <f t="shared" si="59"/>
        <v>0</v>
      </c>
      <c r="CU101" s="20">
        <f t="shared" ref="CU101:CU123" si="86">SUM(CV101:DP101)</f>
        <v>0</v>
      </c>
      <c r="CV101" s="20">
        <f t="shared" si="80"/>
        <v>0</v>
      </c>
      <c r="CW101" s="20">
        <f t="shared" si="80"/>
        <v>0</v>
      </c>
      <c r="CX101" s="20"/>
      <c r="CY101" s="20">
        <f t="shared" si="81"/>
        <v>0</v>
      </c>
      <c r="CZ101" s="20">
        <f t="shared" si="81"/>
        <v>0</v>
      </c>
      <c r="DA101" s="20">
        <f t="shared" si="81"/>
        <v>0</v>
      </c>
      <c r="DB101" s="20">
        <f t="shared" si="81"/>
        <v>0</v>
      </c>
      <c r="DC101" s="20">
        <f t="shared" si="81"/>
        <v>0</v>
      </c>
      <c r="DD101" s="20">
        <f t="shared" si="81"/>
        <v>0</v>
      </c>
      <c r="DE101" s="20">
        <f t="shared" si="81"/>
        <v>0</v>
      </c>
      <c r="DF101" s="20">
        <f t="shared" si="81"/>
        <v>0</v>
      </c>
      <c r="DG101" s="20">
        <f t="shared" si="81"/>
        <v>0</v>
      </c>
      <c r="DH101" s="20">
        <f t="shared" si="81"/>
        <v>0</v>
      </c>
      <c r="DI101" s="20">
        <f t="shared" si="81"/>
        <v>0</v>
      </c>
      <c r="DJ101" s="20">
        <f t="shared" si="81"/>
        <v>0</v>
      </c>
      <c r="DK101" s="20">
        <f>W101-CN101</f>
        <v>0</v>
      </c>
      <c r="DL101" s="20">
        <f t="shared" si="81"/>
        <v>0</v>
      </c>
      <c r="DM101" s="20">
        <f t="shared" si="81"/>
        <v>0</v>
      </c>
      <c r="DN101" s="20">
        <f t="shared" si="81"/>
        <v>0</v>
      </c>
      <c r="DO101" s="20">
        <f t="shared" si="82"/>
        <v>0</v>
      </c>
      <c r="DP101" s="20">
        <f t="shared" si="82"/>
        <v>0</v>
      </c>
      <c r="DR101" s="170"/>
      <c r="DS101" s="43">
        <f t="shared" si="83"/>
        <v>3000000</v>
      </c>
      <c r="DT101" s="180">
        <f t="shared" si="84"/>
        <v>3000000</v>
      </c>
      <c r="DU101" s="182">
        <f t="shared" si="85"/>
        <v>1</v>
      </c>
    </row>
    <row r="102" spans="1:125" ht="17.25" hidden="1" customHeight="1" x14ac:dyDescent="0.25">
      <c r="A102" s="85"/>
      <c r="B102" s="263" t="s">
        <v>300</v>
      </c>
      <c r="C102" s="46" t="s">
        <v>301</v>
      </c>
      <c r="D102" s="86" t="s">
        <v>302</v>
      </c>
      <c r="E102" s="18">
        <v>301</v>
      </c>
      <c r="F102" s="19" t="s">
        <v>274</v>
      </c>
      <c r="G102" s="36">
        <f t="shared" si="75"/>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1" si="87">+AD102/G102</f>
        <v>1</v>
      </c>
      <c r="AD102" s="20">
        <f t="shared" si="76"/>
        <v>80000000</v>
      </c>
      <c r="AE102" s="36"/>
      <c r="AF102" s="36"/>
      <c r="AG102" s="36"/>
      <c r="AH102" s="36"/>
      <c r="AI102" s="36"/>
      <c r="AJ102" s="36"/>
      <c r="AK102" s="36"/>
      <c r="AL102" s="36"/>
      <c r="AM102" s="36"/>
      <c r="AN102" s="36"/>
      <c r="AO102" s="36"/>
      <c r="AP102" s="36"/>
      <c r="AQ102" s="36"/>
      <c r="AR102" s="36"/>
      <c r="AS102" s="36"/>
      <c r="AT102" s="36"/>
      <c r="AU102" s="36"/>
      <c r="AV102" s="36"/>
      <c r="AW102" s="36">
        <f>+'[3]OCTUBRE 2018'!$AB$1022</f>
        <v>80000000</v>
      </c>
      <c r="AX102" s="36"/>
      <c r="AY102" s="36"/>
      <c r="AZ102" s="21">
        <f t="shared" si="68"/>
        <v>0</v>
      </c>
      <c r="BA102" s="20">
        <f t="shared" si="55"/>
        <v>0</v>
      </c>
      <c r="BB102" s="20">
        <f t="shared" si="77"/>
        <v>0</v>
      </c>
      <c r="BC102" s="20">
        <f t="shared" si="77"/>
        <v>0</v>
      </c>
      <c r="BD102" s="20">
        <f t="shared" si="77"/>
        <v>0</v>
      </c>
      <c r="BE102" s="20">
        <f t="shared" si="77"/>
        <v>0</v>
      </c>
      <c r="BF102" s="20">
        <f t="shared" si="77"/>
        <v>0</v>
      </c>
      <c r="BG102" s="20">
        <f t="shared" si="77"/>
        <v>0</v>
      </c>
      <c r="BH102" s="20">
        <f t="shared" si="77"/>
        <v>0</v>
      </c>
      <c r="BI102" s="20">
        <f t="shared" si="77"/>
        <v>0</v>
      </c>
      <c r="BJ102" s="20">
        <f t="shared" si="77"/>
        <v>0</v>
      </c>
      <c r="BK102" s="20">
        <f t="shared" si="77"/>
        <v>0</v>
      </c>
      <c r="BL102" s="20">
        <f t="shared" si="77"/>
        <v>0</v>
      </c>
      <c r="BM102" s="20">
        <f t="shared" si="77"/>
        <v>0</v>
      </c>
      <c r="BN102" s="20">
        <f t="shared" si="77"/>
        <v>0</v>
      </c>
      <c r="BO102" s="20">
        <f t="shared" si="77"/>
        <v>0</v>
      </c>
      <c r="BP102" s="20">
        <f t="shared" si="77"/>
        <v>0</v>
      </c>
      <c r="BQ102" s="20">
        <f t="shared" si="77"/>
        <v>0</v>
      </c>
      <c r="BR102" s="20">
        <f t="shared" si="78"/>
        <v>0</v>
      </c>
      <c r="BS102" s="20">
        <f t="shared" si="78"/>
        <v>0</v>
      </c>
      <c r="BT102" s="20">
        <f t="shared" si="78"/>
        <v>0</v>
      </c>
      <c r="BU102" s="20">
        <f t="shared" si="78"/>
        <v>0</v>
      </c>
      <c r="BV102" s="20">
        <f t="shared" si="78"/>
        <v>0</v>
      </c>
      <c r="BW102" s="21">
        <f t="shared" ref="BW102:BW121" si="88">+BX102/G102</f>
        <v>0.96527494999999996</v>
      </c>
      <c r="BX102" s="20">
        <f t="shared" si="79"/>
        <v>77221996</v>
      </c>
      <c r="BY102" s="36"/>
      <c r="BZ102" s="36"/>
      <c r="CA102" s="36"/>
      <c r="CB102" s="36"/>
      <c r="CC102" s="36"/>
      <c r="CD102" s="36"/>
      <c r="CE102" s="36"/>
      <c r="CF102" s="36"/>
      <c r="CG102" s="36"/>
      <c r="CH102" s="36"/>
      <c r="CI102" s="36"/>
      <c r="CJ102" s="36"/>
      <c r="CK102" s="36"/>
      <c r="CL102" s="36"/>
      <c r="CM102" s="36"/>
      <c r="CN102" s="36"/>
      <c r="CO102" s="36"/>
      <c r="CP102" s="36"/>
      <c r="CQ102" s="36">
        <f>+'[3]OCTUBRE 2018'!$H$1020</f>
        <v>77221996</v>
      </c>
      <c r="CR102" s="36"/>
      <c r="CS102" s="36"/>
      <c r="CT102" s="21">
        <f t="shared" si="59"/>
        <v>3.4725050000000035E-2</v>
      </c>
      <c r="CU102" s="20">
        <f t="shared" si="86"/>
        <v>2778004</v>
      </c>
      <c r="CV102" s="20">
        <f t="shared" si="80"/>
        <v>0</v>
      </c>
      <c r="CW102" s="20">
        <f t="shared" si="80"/>
        <v>0</v>
      </c>
      <c r="CX102" s="20"/>
      <c r="CY102" s="20">
        <f t="shared" si="81"/>
        <v>0</v>
      </c>
      <c r="CZ102" s="20">
        <f t="shared" si="81"/>
        <v>0</v>
      </c>
      <c r="DA102" s="20">
        <f t="shared" si="81"/>
        <v>0</v>
      </c>
      <c r="DB102" s="20">
        <f t="shared" si="81"/>
        <v>0</v>
      </c>
      <c r="DC102" s="20">
        <f t="shared" si="81"/>
        <v>0</v>
      </c>
      <c r="DD102" s="20">
        <f t="shared" si="81"/>
        <v>0</v>
      </c>
      <c r="DE102" s="20">
        <f t="shared" si="81"/>
        <v>0</v>
      </c>
      <c r="DF102" s="20">
        <f t="shared" si="81"/>
        <v>0</v>
      </c>
      <c r="DG102" s="20">
        <f t="shared" si="81"/>
        <v>0</v>
      </c>
      <c r="DH102" s="20">
        <f t="shared" si="81"/>
        <v>0</v>
      </c>
      <c r="DI102" s="20">
        <f t="shared" si="81"/>
        <v>0</v>
      </c>
      <c r="DJ102" s="20">
        <f t="shared" si="81"/>
        <v>0</v>
      </c>
      <c r="DK102" s="20">
        <f t="shared" si="81"/>
        <v>0</v>
      </c>
      <c r="DL102" s="20">
        <f t="shared" si="81"/>
        <v>0</v>
      </c>
      <c r="DM102" s="20">
        <f t="shared" si="81"/>
        <v>0</v>
      </c>
      <c r="DN102" s="20">
        <f t="shared" si="81"/>
        <v>2778004</v>
      </c>
      <c r="DO102" s="20">
        <f t="shared" si="82"/>
        <v>0</v>
      </c>
      <c r="DP102" s="20">
        <f t="shared" si="82"/>
        <v>0</v>
      </c>
      <c r="DR102" s="170"/>
      <c r="DS102" s="43">
        <f t="shared" si="83"/>
        <v>80000000</v>
      </c>
      <c r="DT102" s="180">
        <f t="shared" si="84"/>
        <v>77221996</v>
      </c>
      <c r="DU102" s="182">
        <f t="shared" si="85"/>
        <v>0.96527494999999996</v>
      </c>
    </row>
    <row r="103" spans="1:125" ht="27.75" hidden="1" customHeight="1" x14ac:dyDescent="0.25">
      <c r="A103" s="85"/>
      <c r="B103" s="264"/>
      <c r="C103" s="46" t="s">
        <v>303</v>
      </c>
      <c r="D103" s="86" t="s">
        <v>304</v>
      </c>
      <c r="E103" s="18">
        <v>301</v>
      </c>
      <c r="F103" s="19" t="s">
        <v>274</v>
      </c>
      <c r="G103" s="36">
        <f t="shared" si="75"/>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87"/>
        <v>1</v>
      </c>
      <c r="AD103" s="20">
        <f t="shared" si="76"/>
        <v>34995641</v>
      </c>
      <c r="AE103" s="36"/>
      <c r="AF103" s="36"/>
      <c r="AG103" s="36"/>
      <c r="AH103" s="36"/>
      <c r="AI103" s="36"/>
      <c r="AJ103" s="36"/>
      <c r="AK103" s="36"/>
      <c r="AL103" s="36"/>
      <c r="AM103" s="36"/>
      <c r="AN103" s="36"/>
      <c r="AO103" s="36"/>
      <c r="AP103" s="36"/>
      <c r="AQ103" s="36"/>
      <c r="AR103" s="36"/>
      <c r="AS103" s="36"/>
      <c r="AT103" s="36"/>
      <c r="AU103" s="36"/>
      <c r="AV103" s="36"/>
      <c r="AW103" s="36">
        <f>+'[3]OCTUBRE 2018'!$AB$1050</f>
        <v>34995641</v>
      </c>
      <c r="AX103" s="36"/>
      <c r="AY103" s="36"/>
      <c r="AZ103" s="21">
        <f t="shared" si="68"/>
        <v>0</v>
      </c>
      <c r="BA103" s="20">
        <f t="shared" si="55"/>
        <v>0</v>
      </c>
      <c r="BB103" s="20">
        <f t="shared" si="77"/>
        <v>0</v>
      </c>
      <c r="BC103" s="20">
        <f t="shared" si="77"/>
        <v>0</v>
      </c>
      <c r="BD103" s="20">
        <f t="shared" si="77"/>
        <v>0</v>
      </c>
      <c r="BE103" s="20">
        <f t="shared" si="77"/>
        <v>0</v>
      </c>
      <c r="BF103" s="20">
        <f t="shared" si="77"/>
        <v>0</v>
      </c>
      <c r="BG103" s="20">
        <f t="shared" si="77"/>
        <v>0</v>
      </c>
      <c r="BH103" s="20">
        <f t="shared" si="77"/>
        <v>0</v>
      </c>
      <c r="BI103" s="20">
        <f t="shared" si="77"/>
        <v>0</v>
      </c>
      <c r="BJ103" s="20">
        <f t="shared" si="77"/>
        <v>0</v>
      </c>
      <c r="BK103" s="20">
        <f t="shared" si="77"/>
        <v>0</v>
      </c>
      <c r="BL103" s="20">
        <f t="shared" si="77"/>
        <v>0</v>
      </c>
      <c r="BM103" s="20">
        <f t="shared" si="77"/>
        <v>0</v>
      </c>
      <c r="BN103" s="20">
        <f t="shared" si="77"/>
        <v>0</v>
      </c>
      <c r="BO103" s="20">
        <f t="shared" si="77"/>
        <v>0</v>
      </c>
      <c r="BP103" s="20">
        <f t="shared" si="77"/>
        <v>0</v>
      </c>
      <c r="BQ103" s="20">
        <f t="shared" si="77"/>
        <v>0</v>
      </c>
      <c r="BR103" s="20">
        <f t="shared" si="78"/>
        <v>0</v>
      </c>
      <c r="BS103" s="20">
        <f t="shared" si="78"/>
        <v>0</v>
      </c>
      <c r="BT103" s="20">
        <f t="shared" si="78"/>
        <v>0</v>
      </c>
      <c r="BU103" s="20">
        <f t="shared" si="78"/>
        <v>0</v>
      </c>
      <c r="BV103" s="20">
        <f t="shared" si="78"/>
        <v>0</v>
      </c>
      <c r="BW103" s="21">
        <f t="shared" si="88"/>
        <v>0.80645352374028523</v>
      </c>
      <c r="BX103" s="20">
        <f t="shared" si="79"/>
        <v>28222358</v>
      </c>
      <c r="BY103" s="36"/>
      <c r="BZ103" s="36"/>
      <c r="CA103" s="36"/>
      <c r="CB103" s="36"/>
      <c r="CC103" s="36"/>
      <c r="CD103" s="36"/>
      <c r="CE103" s="36"/>
      <c r="CF103" s="36"/>
      <c r="CG103" s="36"/>
      <c r="CH103" s="36"/>
      <c r="CI103" s="36"/>
      <c r="CJ103" s="36"/>
      <c r="CK103" s="36"/>
      <c r="CL103" s="36"/>
      <c r="CM103" s="36"/>
      <c r="CN103" s="36"/>
      <c r="CO103" s="36"/>
      <c r="CP103" s="36"/>
      <c r="CQ103" s="36">
        <f>+'[2]AGOSTO 2018'!$H$877</f>
        <v>28222358</v>
      </c>
      <c r="CR103" s="36"/>
      <c r="CS103" s="36"/>
      <c r="CT103" s="21">
        <f t="shared" si="59"/>
        <v>0.19354647625971477</v>
      </c>
      <c r="CU103" s="20">
        <f t="shared" si="86"/>
        <v>6773283</v>
      </c>
      <c r="CV103" s="20">
        <f t="shared" si="80"/>
        <v>0</v>
      </c>
      <c r="CW103" s="20">
        <f t="shared" si="80"/>
        <v>0</v>
      </c>
      <c r="CX103" s="20"/>
      <c r="CY103" s="20">
        <f t="shared" si="81"/>
        <v>0</v>
      </c>
      <c r="CZ103" s="20">
        <f t="shared" si="81"/>
        <v>0</v>
      </c>
      <c r="DA103" s="20">
        <f t="shared" si="81"/>
        <v>0</v>
      </c>
      <c r="DB103" s="20">
        <f t="shared" si="81"/>
        <v>0</v>
      </c>
      <c r="DC103" s="20">
        <f t="shared" si="81"/>
        <v>0</v>
      </c>
      <c r="DD103" s="20">
        <f t="shared" si="81"/>
        <v>0</v>
      </c>
      <c r="DE103" s="20">
        <f t="shared" si="81"/>
        <v>0</v>
      </c>
      <c r="DF103" s="20">
        <f t="shared" si="81"/>
        <v>0</v>
      </c>
      <c r="DG103" s="20">
        <f t="shared" si="81"/>
        <v>0</v>
      </c>
      <c r="DH103" s="20">
        <f t="shared" si="81"/>
        <v>0</v>
      </c>
      <c r="DI103" s="20">
        <f t="shared" si="81"/>
        <v>0</v>
      </c>
      <c r="DJ103" s="20">
        <f t="shared" si="81"/>
        <v>0</v>
      </c>
      <c r="DK103" s="20">
        <f t="shared" si="81"/>
        <v>0</v>
      </c>
      <c r="DL103" s="20">
        <f t="shared" si="81"/>
        <v>0</v>
      </c>
      <c r="DM103" s="20">
        <f t="shared" si="81"/>
        <v>0</v>
      </c>
      <c r="DN103" s="20">
        <f t="shared" si="81"/>
        <v>6773283</v>
      </c>
      <c r="DO103" s="20">
        <f t="shared" si="82"/>
        <v>0</v>
      </c>
      <c r="DP103" s="20">
        <f t="shared" si="82"/>
        <v>0</v>
      </c>
      <c r="DR103" s="171"/>
      <c r="DS103" s="43">
        <f t="shared" si="83"/>
        <v>34995641</v>
      </c>
      <c r="DT103" s="180">
        <f t="shared" si="84"/>
        <v>28222358</v>
      </c>
      <c r="DU103" s="182">
        <f t="shared" si="85"/>
        <v>0.80645352374028523</v>
      </c>
    </row>
    <row r="104" spans="1:125" ht="22.5" hidden="1" customHeight="1" x14ac:dyDescent="0.25">
      <c r="A104" s="85"/>
      <c r="B104" s="265"/>
      <c r="C104" s="46" t="s">
        <v>305</v>
      </c>
      <c r="D104" s="86" t="s">
        <v>306</v>
      </c>
      <c r="E104" s="18">
        <v>301</v>
      </c>
      <c r="F104" s="19" t="s">
        <v>274</v>
      </c>
      <c r="G104" s="36">
        <f t="shared" si="75"/>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87"/>
        <v>1</v>
      </c>
      <c r="AD104" s="20">
        <f t="shared" si="76"/>
        <v>85004359</v>
      </c>
      <c r="AE104" s="36"/>
      <c r="AF104" s="36"/>
      <c r="AG104" s="36"/>
      <c r="AH104" s="36"/>
      <c r="AI104" s="36"/>
      <c r="AJ104" s="36"/>
      <c r="AK104" s="36"/>
      <c r="AL104" s="36"/>
      <c r="AM104" s="36"/>
      <c r="AN104" s="36"/>
      <c r="AO104" s="36"/>
      <c r="AP104" s="36"/>
      <c r="AQ104" s="36"/>
      <c r="AR104" s="36"/>
      <c r="AS104" s="36"/>
      <c r="AT104" s="36"/>
      <c r="AU104" s="36"/>
      <c r="AV104" s="36"/>
      <c r="AW104" s="36">
        <f>+'[2]AGOSTO 2018'!$AB$894</f>
        <v>85004359</v>
      </c>
      <c r="AX104" s="36"/>
      <c r="AY104" s="36"/>
      <c r="AZ104" s="21">
        <f t="shared" si="68"/>
        <v>0</v>
      </c>
      <c r="BA104" s="20">
        <f>SUM(BB104:BV104)</f>
        <v>0</v>
      </c>
      <c r="BB104" s="20">
        <f t="shared" si="77"/>
        <v>0</v>
      </c>
      <c r="BC104" s="20">
        <f t="shared" si="77"/>
        <v>0</v>
      </c>
      <c r="BD104" s="20">
        <f t="shared" si="77"/>
        <v>0</v>
      </c>
      <c r="BE104" s="20">
        <f t="shared" si="77"/>
        <v>0</v>
      </c>
      <c r="BF104" s="20">
        <f t="shared" si="77"/>
        <v>0</v>
      </c>
      <c r="BG104" s="20">
        <f t="shared" si="77"/>
        <v>0</v>
      </c>
      <c r="BH104" s="20">
        <f t="shared" si="77"/>
        <v>0</v>
      </c>
      <c r="BI104" s="20">
        <f t="shared" si="77"/>
        <v>0</v>
      </c>
      <c r="BJ104" s="20">
        <f t="shared" si="77"/>
        <v>0</v>
      </c>
      <c r="BK104" s="20">
        <f t="shared" si="77"/>
        <v>0</v>
      </c>
      <c r="BL104" s="20">
        <f t="shared" si="77"/>
        <v>0</v>
      </c>
      <c r="BM104" s="20">
        <f t="shared" si="77"/>
        <v>0</v>
      </c>
      <c r="BN104" s="20">
        <f t="shared" si="77"/>
        <v>0</v>
      </c>
      <c r="BO104" s="20">
        <f t="shared" si="77"/>
        <v>0</v>
      </c>
      <c r="BP104" s="20">
        <f t="shared" si="77"/>
        <v>0</v>
      </c>
      <c r="BQ104" s="20">
        <f t="shared" si="77"/>
        <v>0</v>
      </c>
      <c r="BR104" s="20">
        <f t="shared" si="78"/>
        <v>0</v>
      </c>
      <c r="BS104" s="20">
        <f t="shared" si="78"/>
        <v>0</v>
      </c>
      <c r="BT104" s="20">
        <f t="shared" si="78"/>
        <v>0</v>
      </c>
      <c r="BU104" s="20">
        <f t="shared" si="78"/>
        <v>0</v>
      </c>
      <c r="BV104" s="20">
        <f t="shared" si="78"/>
        <v>0</v>
      </c>
      <c r="BW104" s="21">
        <f t="shared" si="88"/>
        <v>0.95887986167862282</v>
      </c>
      <c r="BX104" s="20">
        <f t="shared" si="79"/>
        <v>81508968</v>
      </c>
      <c r="BY104" s="36"/>
      <c r="BZ104" s="36"/>
      <c r="CA104" s="36"/>
      <c r="CB104" s="36"/>
      <c r="CC104" s="36"/>
      <c r="CD104" s="36"/>
      <c r="CE104" s="36"/>
      <c r="CF104" s="36"/>
      <c r="CG104" s="36"/>
      <c r="CH104" s="36"/>
      <c r="CI104" s="36"/>
      <c r="CJ104" s="36"/>
      <c r="CK104" s="36"/>
      <c r="CL104" s="36"/>
      <c r="CM104" s="36"/>
      <c r="CN104" s="36"/>
      <c r="CO104" s="36"/>
      <c r="CP104" s="36"/>
      <c r="CQ104" s="36">
        <f>+'[6]SEPTIEMBRE 2018'!$H$962</f>
        <v>81508968</v>
      </c>
      <c r="CR104" s="36"/>
      <c r="CS104" s="36"/>
      <c r="CT104" s="21">
        <f t="shared" si="59"/>
        <v>4.1120138321377175E-2</v>
      </c>
      <c r="CU104" s="20">
        <f t="shared" si="86"/>
        <v>3495391</v>
      </c>
      <c r="CV104" s="20">
        <f t="shared" si="80"/>
        <v>0</v>
      </c>
      <c r="CW104" s="20">
        <f t="shared" si="80"/>
        <v>0</v>
      </c>
      <c r="CX104" s="20"/>
      <c r="CY104" s="20">
        <f t="shared" si="81"/>
        <v>0</v>
      </c>
      <c r="CZ104" s="20">
        <f t="shared" si="81"/>
        <v>0</v>
      </c>
      <c r="DA104" s="20">
        <f t="shared" si="81"/>
        <v>0</v>
      </c>
      <c r="DB104" s="20">
        <f t="shared" si="81"/>
        <v>0</v>
      </c>
      <c r="DC104" s="20">
        <f t="shared" si="81"/>
        <v>0</v>
      </c>
      <c r="DD104" s="20">
        <f t="shared" si="81"/>
        <v>0</v>
      </c>
      <c r="DE104" s="20">
        <f t="shared" si="81"/>
        <v>0</v>
      </c>
      <c r="DF104" s="20">
        <f t="shared" si="81"/>
        <v>0</v>
      </c>
      <c r="DG104" s="20">
        <f t="shared" si="81"/>
        <v>0</v>
      </c>
      <c r="DH104" s="20">
        <f t="shared" si="81"/>
        <v>0</v>
      </c>
      <c r="DI104" s="20">
        <f t="shared" si="81"/>
        <v>0</v>
      </c>
      <c r="DJ104" s="20">
        <f t="shared" si="81"/>
        <v>0</v>
      </c>
      <c r="DK104" s="20">
        <f t="shared" si="81"/>
        <v>0</v>
      </c>
      <c r="DL104" s="20">
        <f t="shared" si="81"/>
        <v>0</v>
      </c>
      <c r="DM104" s="20">
        <f t="shared" si="81"/>
        <v>0</v>
      </c>
      <c r="DN104" s="20">
        <f t="shared" si="81"/>
        <v>3495391</v>
      </c>
      <c r="DO104" s="20">
        <f t="shared" si="82"/>
        <v>0</v>
      </c>
      <c r="DP104" s="20">
        <f t="shared" si="82"/>
        <v>0</v>
      </c>
      <c r="DR104" s="170"/>
      <c r="DS104" s="43">
        <f t="shared" si="83"/>
        <v>85004359</v>
      </c>
      <c r="DT104" s="180">
        <f t="shared" si="84"/>
        <v>81508968</v>
      </c>
      <c r="DU104" s="182">
        <f t="shared" si="85"/>
        <v>0.95887986167862282</v>
      </c>
    </row>
    <row r="105" spans="1:125" s="42" customFormat="1" ht="21" customHeight="1" thickTop="1" thickBot="1" x14ac:dyDescent="0.3">
      <c r="A105" s="81"/>
      <c r="B105" s="284" t="s">
        <v>307</v>
      </c>
      <c r="C105" s="285"/>
      <c r="D105" s="285"/>
      <c r="E105" s="286"/>
      <c r="F105" s="151"/>
      <c r="G105" s="57">
        <f>SUM(G92:G104)</f>
        <v>2699617287</v>
      </c>
      <c r="H105" s="57">
        <f t="shared" ref="H105:AB105" si="89">SUM(H92:H104)</f>
        <v>349791684</v>
      </c>
      <c r="I105" s="57">
        <f t="shared" si="89"/>
        <v>0</v>
      </c>
      <c r="J105" s="57">
        <f t="shared" si="89"/>
        <v>848000</v>
      </c>
      <c r="K105" s="57">
        <f t="shared" si="89"/>
        <v>0</v>
      </c>
      <c r="L105" s="57">
        <f t="shared" si="89"/>
        <v>0</v>
      </c>
      <c r="M105" s="57">
        <f t="shared" si="89"/>
        <v>0</v>
      </c>
      <c r="N105" s="57">
        <f t="shared" si="89"/>
        <v>0</v>
      </c>
      <c r="O105" s="57">
        <f t="shared" si="89"/>
        <v>0</v>
      </c>
      <c r="P105" s="57">
        <f t="shared" si="89"/>
        <v>0</v>
      </c>
      <c r="Q105" s="57">
        <f t="shared" si="89"/>
        <v>0</v>
      </c>
      <c r="R105" s="57">
        <f t="shared" si="89"/>
        <v>0</v>
      </c>
      <c r="S105" s="57">
        <f t="shared" si="89"/>
        <v>0</v>
      </c>
      <c r="T105" s="57">
        <f t="shared" si="89"/>
        <v>0</v>
      </c>
      <c r="U105" s="57">
        <f t="shared" si="89"/>
        <v>0</v>
      </c>
      <c r="V105" s="57">
        <f t="shared" si="89"/>
        <v>0</v>
      </c>
      <c r="W105" s="57">
        <f t="shared" si="89"/>
        <v>0</v>
      </c>
      <c r="X105" s="57">
        <f t="shared" si="89"/>
        <v>0</v>
      </c>
      <c r="Y105" s="57">
        <f t="shared" si="89"/>
        <v>606000000</v>
      </c>
      <c r="Z105" s="57">
        <f>SUM(Z92:Z104)</f>
        <v>1628531838</v>
      </c>
      <c r="AA105" s="57">
        <f t="shared" si="89"/>
        <v>0</v>
      </c>
      <c r="AB105" s="57">
        <f t="shared" si="89"/>
        <v>114445765</v>
      </c>
      <c r="AC105" s="40">
        <f t="shared" si="87"/>
        <v>0.97603325726518064</v>
      </c>
      <c r="AD105" s="57">
        <f>SUM(AD92:AD104)</f>
        <v>2634916254</v>
      </c>
      <c r="AE105" s="57">
        <f t="shared" ref="AE105:AV105" si="90">SUM(AE92:AE104)</f>
        <v>349255090</v>
      </c>
      <c r="AF105" s="57">
        <f t="shared" si="90"/>
        <v>0</v>
      </c>
      <c r="AG105" s="57">
        <f t="shared" si="90"/>
        <v>289241</v>
      </c>
      <c r="AH105" s="57">
        <f t="shared" si="90"/>
        <v>0</v>
      </c>
      <c r="AI105" s="57">
        <f t="shared" si="90"/>
        <v>0</v>
      </c>
      <c r="AJ105" s="57">
        <f t="shared" si="90"/>
        <v>0</v>
      </c>
      <c r="AK105" s="57">
        <f t="shared" si="90"/>
        <v>0</v>
      </c>
      <c r="AL105" s="57">
        <f t="shared" si="90"/>
        <v>0</v>
      </c>
      <c r="AM105" s="57">
        <f t="shared" si="90"/>
        <v>0</v>
      </c>
      <c r="AN105" s="57">
        <f t="shared" si="90"/>
        <v>0</v>
      </c>
      <c r="AO105" s="57">
        <f t="shared" si="90"/>
        <v>0</v>
      </c>
      <c r="AP105" s="57">
        <f t="shared" si="90"/>
        <v>0</v>
      </c>
      <c r="AQ105" s="57">
        <f t="shared" si="90"/>
        <v>0</v>
      </c>
      <c r="AR105" s="57">
        <f t="shared" si="90"/>
        <v>0</v>
      </c>
      <c r="AS105" s="57">
        <f t="shared" si="90"/>
        <v>0</v>
      </c>
      <c r="AT105" s="57">
        <f t="shared" si="90"/>
        <v>0</v>
      </c>
      <c r="AU105" s="57">
        <f t="shared" si="90"/>
        <v>0</v>
      </c>
      <c r="AV105" s="57">
        <f t="shared" si="90"/>
        <v>599615418</v>
      </c>
      <c r="AW105" s="57">
        <f>SUM(AW92:AW104)</f>
        <v>1628498505</v>
      </c>
      <c r="AX105" s="57">
        <f t="shared" ref="AX105:AY105" si="91">SUM(AX92:AX104)</f>
        <v>0</v>
      </c>
      <c r="AY105" s="57">
        <f t="shared" si="91"/>
        <v>57258000</v>
      </c>
      <c r="AZ105" s="40">
        <f t="shared" si="68"/>
        <v>2.3966742734819357E-2</v>
      </c>
      <c r="BA105" s="57">
        <f>SUM(BA92:BA104)</f>
        <v>64701033</v>
      </c>
      <c r="BB105" s="57">
        <f t="shared" ref="BB105:BV105" si="92">SUM(BB92:BB104)</f>
        <v>536594</v>
      </c>
      <c r="BC105" s="57">
        <f t="shared" si="92"/>
        <v>0</v>
      </c>
      <c r="BD105" s="57">
        <f t="shared" si="92"/>
        <v>558759</v>
      </c>
      <c r="BE105" s="57">
        <f t="shared" si="92"/>
        <v>0</v>
      </c>
      <c r="BF105" s="57">
        <f t="shared" si="92"/>
        <v>0</v>
      </c>
      <c r="BG105" s="57">
        <f t="shared" si="92"/>
        <v>0</v>
      </c>
      <c r="BH105" s="57">
        <f t="shared" si="92"/>
        <v>0</v>
      </c>
      <c r="BI105" s="57">
        <f t="shared" si="92"/>
        <v>0</v>
      </c>
      <c r="BJ105" s="57">
        <f t="shared" si="92"/>
        <v>0</v>
      </c>
      <c r="BK105" s="57">
        <f t="shared" si="92"/>
        <v>0</v>
      </c>
      <c r="BL105" s="57">
        <f t="shared" si="92"/>
        <v>0</v>
      </c>
      <c r="BM105" s="57">
        <f t="shared" si="92"/>
        <v>0</v>
      </c>
      <c r="BN105" s="57">
        <f t="shared" si="92"/>
        <v>0</v>
      </c>
      <c r="BO105" s="57">
        <f t="shared" si="92"/>
        <v>0</v>
      </c>
      <c r="BP105" s="57">
        <f t="shared" si="92"/>
        <v>0</v>
      </c>
      <c r="BQ105" s="57">
        <f t="shared" si="92"/>
        <v>0</v>
      </c>
      <c r="BR105" s="57">
        <f t="shared" si="92"/>
        <v>0</v>
      </c>
      <c r="BS105" s="57">
        <f t="shared" si="92"/>
        <v>6384582</v>
      </c>
      <c r="BT105" s="57">
        <f t="shared" si="92"/>
        <v>33333</v>
      </c>
      <c r="BU105" s="57">
        <f t="shared" si="92"/>
        <v>0</v>
      </c>
      <c r="BV105" s="57">
        <f t="shared" si="92"/>
        <v>57187765</v>
      </c>
      <c r="BW105" s="40">
        <f t="shared" si="88"/>
        <v>0.96178844553383536</v>
      </c>
      <c r="BX105" s="57">
        <f>SUM(BX92:BX104)</f>
        <v>2596460714</v>
      </c>
      <c r="BY105" s="57">
        <f t="shared" ref="BY105:CS105" si="93">SUM(BY92:BY104)</f>
        <v>349255090</v>
      </c>
      <c r="BZ105" s="57">
        <f t="shared" si="93"/>
        <v>0</v>
      </c>
      <c r="CA105" s="57">
        <f t="shared" si="93"/>
        <v>289241</v>
      </c>
      <c r="CB105" s="57">
        <f t="shared" si="93"/>
        <v>0</v>
      </c>
      <c r="CC105" s="57">
        <f t="shared" si="93"/>
        <v>0</v>
      </c>
      <c r="CD105" s="57">
        <f t="shared" si="93"/>
        <v>0</v>
      </c>
      <c r="CE105" s="57">
        <f t="shared" si="93"/>
        <v>0</v>
      </c>
      <c r="CF105" s="57">
        <f t="shared" si="93"/>
        <v>0</v>
      </c>
      <c r="CG105" s="57">
        <f t="shared" si="93"/>
        <v>0</v>
      </c>
      <c r="CH105" s="57">
        <f t="shared" si="93"/>
        <v>0</v>
      </c>
      <c r="CI105" s="57">
        <f t="shared" si="93"/>
        <v>0</v>
      </c>
      <c r="CJ105" s="57">
        <f t="shared" si="93"/>
        <v>0</v>
      </c>
      <c r="CK105" s="57">
        <f t="shared" si="93"/>
        <v>0</v>
      </c>
      <c r="CL105" s="57">
        <f t="shared" si="93"/>
        <v>0</v>
      </c>
      <c r="CM105" s="57">
        <f t="shared" si="93"/>
        <v>0</v>
      </c>
      <c r="CN105" s="57">
        <f t="shared" si="93"/>
        <v>0</v>
      </c>
      <c r="CO105" s="57">
        <f t="shared" si="93"/>
        <v>0</v>
      </c>
      <c r="CP105" s="57">
        <f t="shared" si="93"/>
        <v>597665418</v>
      </c>
      <c r="CQ105" s="57">
        <f t="shared" si="93"/>
        <v>1602992966</v>
      </c>
      <c r="CR105" s="57">
        <f t="shared" si="93"/>
        <v>0</v>
      </c>
      <c r="CS105" s="57">
        <f t="shared" si="93"/>
        <v>46257999</v>
      </c>
      <c r="CT105" s="40">
        <f t="shared" si="59"/>
        <v>3.8211554466164643E-2</v>
      </c>
      <c r="CU105" s="57">
        <f>SUM(CU92:CU104)</f>
        <v>103156573</v>
      </c>
      <c r="CV105" s="57">
        <f t="shared" ref="CV105:DP105" si="94">SUM(CV92:CV104)</f>
        <v>536594</v>
      </c>
      <c r="CW105" s="57">
        <f t="shared" si="94"/>
        <v>0</v>
      </c>
      <c r="CX105" s="57">
        <f t="shared" si="94"/>
        <v>558759</v>
      </c>
      <c r="CY105" s="57">
        <f t="shared" si="94"/>
        <v>0</v>
      </c>
      <c r="CZ105" s="57">
        <f t="shared" si="94"/>
        <v>0</v>
      </c>
      <c r="DA105" s="57">
        <f t="shared" si="94"/>
        <v>0</v>
      </c>
      <c r="DB105" s="57">
        <f t="shared" si="94"/>
        <v>0</v>
      </c>
      <c r="DC105" s="57">
        <f t="shared" si="94"/>
        <v>0</v>
      </c>
      <c r="DD105" s="57">
        <f t="shared" si="94"/>
        <v>0</v>
      </c>
      <c r="DE105" s="57">
        <f t="shared" si="94"/>
        <v>0</v>
      </c>
      <c r="DF105" s="57">
        <f t="shared" si="94"/>
        <v>0</v>
      </c>
      <c r="DG105" s="57">
        <f t="shared" si="94"/>
        <v>0</v>
      </c>
      <c r="DH105" s="57">
        <f t="shared" si="94"/>
        <v>0</v>
      </c>
      <c r="DI105" s="57">
        <f t="shared" si="94"/>
        <v>0</v>
      </c>
      <c r="DJ105" s="57">
        <f t="shared" si="94"/>
        <v>0</v>
      </c>
      <c r="DK105" s="57">
        <f t="shared" si="94"/>
        <v>0</v>
      </c>
      <c r="DL105" s="57">
        <f t="shared" si="94"/>
        <v>0</v>
      </c>
      <c r="DM105" s="57">
        <f t="shared" si="94"/>
        <v>8334582</v>
      </c>
      <c r="DN105" s="57">
        <f t="shared" si="94"/>
        <v>25538872</v>
      </c>
      <c r="DO105" s="57">
        <f t="shared" si="94"/>
        <v>0</v>
      </c>
      <c r="DP105" s="57">
        <f t="shared" si="94"/>
        <v>68187766</v>
      </c>
      <c r="DR105" s="169" t="s">
        <v>387</v>
      </c>
      <c r="DS105" s="43">
        <f t="shared" si="83"/>
        <v>2699617287</v>
      </c>
      <c r="DT105" s="180">
        <f t="shared" si="84"/>
        <v>2596460714</v>
      </c>
      <c r="DU105" s="182">
        <f t="shared" si="85"/>
        <v>0.96178844553383536</v>
      </c>
    </row>
    <row r="106" spans="1:125" ht="45" hidden="1" customHeight="1" thickTop="1" thickBot="1" x14ac:dyDescent="0.25">
      <c r="A106" s="252" t="s">
        <v>308</v>
      </c>
      <c r="B106" s="87" t="s">
        <v>309</v>
      </c>
      <c r="C106" s="46" t="s">
        <v>310</v>
      </c>
      <c r="D106" s="17" t="s">
        <v>311</v>
      </c>
      <c r="E106" s="88">
        <v>510</v>
      </c>
      <c r="F106" s="19" t="s">
        <v>312</v>
      </c>
      <c r="G106" s="20">
        <f t="shared" ref="G106:G123" si="95">SUM(H106:AB106)</f>
        <v>2000000</v>
      </c>
      <c r="H106" s="20"/>
      <c r="I106" s="20"/>
      <c r="J106" s="20"/>
      <c r="K106" s="20"/>
      <c r="L106" s="20"/>
      <c r="M106" s="20"/>
      <c r="N106" s="20"/>
      <c r="O106" s="20"/>
      <c r="P106" s="20"/>
      <c r="Q106" s="20"/>
      <c r="R106" s="72"/>
      <c r="S106" s="72"/>
      <c r="T106" s="72"/>
      <c r="U106" s="72"/>
      <c r="V106" s="20"/>
      <c r="W106" s="20"/>
      <c r="X106" s="20"/>
      <c r="Y106" s="20"/>
      <c r="Z106" s="20"/>
      <c r="AA106" s="20"/>
      <c r="AB106" s="20">
        <f>800000+1200000</f>
        <v>2000000</v>
      </c>
      <c r="AC106" s="21">
        <f t="shared" si="87"/>
        <v>0</v>
      </c>
      <c r="AD106" s="20">
        <f t="shared" ref="AD106:AD123" si="96">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8"/>
        <v>1</v>
      </c>
      <c r="BA106" s="20">
        <f t="shared" ref="BA106:BA123" si="97">SUM(BB106:BV106)</f>
        <v>2000000</v>
      </c>
      <c r="BB106" s="20">
        <f t="shared" ref="BB106:BQ123" si="98">H106-AE106</f>
        <v>0</v>
      </c>
      <c r="BC106" s="20">
        <f t="shared" si="98"/>
        <v>0</v>
      </c>
      <c r="BD106" s="20"/>
      <c r="BE106" s="20">
        <f t="shared" ref="BE106:BT122" si="99">K106-AH106</f>
        <v>0</v>
      </c>
      <c r="BF106" s="20">
        <f t="shared" si="99"/>
        <v>0</v>
      </c>
      <c r="BG106" s="20">
        <f t="shared" si="99"/>
        <v>0</v>
      </c>
      <c r="BH106" s="20">
        <f t="shared" si="99"/>
        <v>0</v>
      </c>
      <c r="BI106" s="20">
        <f t="shared" si="99"/>
        <v>0</v>
      </c>
      <c r="BJ106" s="20">
        <f t="shared" si="99"/>
        <v>0</v>
      </c>
      <c r="BK106" s="20">
        <f t="shared" si="99"/>
        <v>0</v>
      </c>
      <c r="BL106" s="20">
        <f t="shared" si="99"/>
        <v>0</v>
      </c>
      <c r="BM106" s="20">
        <f t="shared" si="99"/>
        <v>0</v>
      </c>
      <c r="BN106" s="20">
        <f t="shared" si="99"/>
        <v>0</v>
      </c>
      <c r="BO106" s="20">
        <f t="shared" si="99"/>
        <v>0</v>
      </c>
      <c r="BP106" s="20">
        <f t="shared" si="99"/>
        <v>0</v>
      </c>
      <c r="BQ106" s="20">
        <f t="shared" si="99"/>
        <v>0</v>
      </c>
      <c r="BR106" s="20">
        <f t="shared" si="99"/>
        <v>0</v>
      </c>
      <c r="BS106" s="20">
        <f t="shared" si="99"/>
        <v>0</v>
      </c>
      <c r="BT106" s="20">
        <f t="shared" si="99"/>
        <v>0</v>
      </c>
      <c r="BU106" s="20">
        <f t="shared" ref="BU106:BV123" si="100">AA106-AX106</f>
        <v>0</v>
      </c>
      <c r="BV106" s="20">
        <f t="shared" si="100"/>
        <v>2000000</v>
      </c>
      <c r="BW106" s="21">
        <f t="shared" si="88"/>
        <v>0</v>
      </c>
      <c r="BX106" s="20">
        <f t="shared" ref="BX106:BX123" si="101">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59"/>
        <v>1</v>
      </c>
      <c r="CU106" s="20">
        <f t="shared" si="86"/>
        <v>2000000</v>
      </c>
      <c r="CV106" s="20">
        <f t="shared" ref="CV106:DK123" si="102">H106-BY106</f>
        <v>0</v>
      </c>
      <c r="CW106" s="20">
        <f t="shared" si="102"/>
        <v>0</v>
      </c>
      <c r="CX106" s="20"/>
      <c r="CY106" s="20">
        <f t="shared" ref="CY106:DN122" si="103">K106-CB106</f>
        <v>0</v>
      </c>
      <c r="CZ106" s="20">
        <f t="shared" si="103"/>
        <v>0</v>
      </c>
      <c r="DA106" s="20">
        <f t="shared" si="103"/>
        <v>0</v>
      </c>
      <c r="DB106" s="20">
        <f t="shared" si="103"/>
        <v>0</v>
      </c>
      <c r="DC106" s="20">
        <f t="shared" si="103"/>
        <v>0</v>
      </c>
      <c r="DD106" s="20">
        <f t="shared" si="103"/>
        <v>0</v>
      </c>
      <c r="DE106" s="20">
        <f t="shared" si="103"/>
        <v>0</v>
      </c>
      <c r="DF106" s="20">
        <f t="shared" si="103"/>
        <v>0</v>
      </c>
      <c r="DG106" s="20">
        <f t="shared" si="103"/>
        <v>0</v>
      </c>
      <c r="DH106" s="20">
        <f t="shared" si="103"/>
        <v>0</v>
      </c>
      <c r="DI106" s="20">
        <f t="shared" si="103"/>
        <v>0</v>
      </c>
      <c r="DJ106" s="20">
        <f t="shared" si="103"/>
        <v>0</v>
      </c>
      <c r="DK106" s="20">
        <f t="shared" si="103"/>
        <v>0</v>
      </c>
      <c r="DL106" s="20">
        <f t="shared" si="103"/>
        <v>0</v>
      </c>
      <c r="DM106" s="20">
        <f t="shared" si="103"/>
        <v>0</v>
      </c>
      <c r="DN106" s="20">
        <f t="shared" si="103"/>
        <v>0</v>
      </c>
      <c r="DO106" s="20">
        <f t="shared" ref="DO106:DP123" si="104">AA106-CR106</f>
        <v>0</v>
      </c>
      <c r="DP106" s="20">
        <f t="shared" si="104"/>
        <v>2000000</v>
      </c>
      <c r="DR106" s="171"/>
      <c r="DS106" s="43">
        <f t="shared" si="83"/>
        <v>2000000</v>
      </c>
      <c r="DT106" s="180">
        <f t="shared" si="84"/>
        <v>0</v>
      </c>
      <c r="DU106" s="182">
        <f t="shared" si="85"/>
        <v>0</v>
      </c>
    </row>
    <row r="107" spans="1:125" ht="20.25" hidden="1" customHeight="1" thickTop="1" x14ac:dyDescent="0.25">
      <c r="A107" s="234"/>
      <c r="B107" s="253" t="s">
        <v>313</v>
      </c>
      <c r="C107" s="46" t="s">
        <v>314</v>
      </c>
      <c r="D107" s="17" t="s">
        <v>315</v>
      </c>
      <c r="E107" s="88">
        <v>111</v>
      </c>
      <c r="F107" s="19" t="s">
        <v>274</v>
      </c>
      <c r="G107" s="20">
        <f t="shared" si="95"/>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7"/>
        <v>0</v>
      </c>
      <c r="AD107" s="20">
        <f t="shared" si="96"/>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8"/>
        <v>1</v>
      </c>
      <c r="BA107" s="20">
        <f t="shared" si="97"/>
        <v>10500000000</v>
      </c>
      <c r="BB107" s="20">
        <f t="shared" si="98"/>
        <v>0</v>
      </c>
      <c r="BC107" s="20">
        <f t="shared" si="98"/>
        <v>0</v>
      </c>
      <c r="BD107" s="20"/>
      <c r="BE107" s="20">
        <f t="shared" si="99"/>
        <v>10500000000</v>
      </c>
      <c r="BF107" s="20">
        <f t="shared" si="99"/>
        <v>0</v>
      </c>
      <c r="BG107" s="20">
        <f t="shared" si="99"/>
        <v>0</v>
      </c>
      <c r="BH107" s="20">
        <f t="shared" si="99"/>
        <v>0</v>
      </c>
      <c r="BI107" s="20">
        <f t="shared" si="99"/>
        <v>0</v>
      </c>
      <c r="BJ107" s="20">
        <f t="shared" si="99"/>
        <v>0</v>
      </c>
      <c r="BK107" s="20">
        <f t="shared" si="99"/>
        <v>0</v>
      </c>
      <c r="BL107" s="20">
        <f t="shared" si="99"/>
        <v>0</v>
      </c>
      <c r="BM107" s="20">
        <f t="shared" si="99"/>
        <v>0</v>
      </c>
      <c r="BN107" s="20">
        <f t="shared" si="99"/>
        <v>0</v>
      </c>
      <c r="BO107" s="20">
        <f t="shared" si="99"/>
        <v>0</v>
      </c>
      <c r="BP107" s="20">
        <f t="shared" si="99"/>
        <v>0</v>
      </c>
      <c r="BQ107" s="20">
        <f t="shared" si="99"/>
        <v>0</v>
      </c>
      <c r="BR107" s="20">
        <f t="shared" si="99"/>
        <v>0</v>
      </c>
      <c r="BS107" s="20">
        <f t="shared" si="99"/>
        <v>0</v>
      </c>
      <c r="BT107" s="20">
        <f t="shared" si="99"/>
        <v>0</v>
      </c>
      <c r="BU107" s="20">
        <f t="shared" si="100"/>
        <v>0</v>
      </c>
      <c r="BV107" s="20">
        <f t="shared" si="100"/>
        <v>0</v>
      </c>
      <c r="BW107" s="21">
        <f t="shared" si="88"/>
        <v>0</v>
      </c>
      <c r="BX107" s="20">
        <f t="shared" si="101"/>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9"/>
        <v>1</v>
      </c>
      <c r="CU107" s="20">
        <f t="shared" si="86"/>
        <v>10500000000</v>
      </c>
      <c r="CV107" s="20">
        <f t="shared" si="102"/>
        <v>0</v>
      </c>
      <c r="CW107" s="20">
        <f t="shared" si="102"/>
        <v>0</v>
      </c>
      <c r="CX107" s="20"/>
      <c r="CY107" s="20">
        <f t="shared" si="103"/>
        <v>10500000000</v>
      </c>
      <c r="CZ107" s="20">
        <f t="shared" si="103"/>
        <v>0</v>
      </c>
      <c r="DA107" s="20">
        <f t="shared" si="103"/>
        <v>0</v>
      </c>
      <c r="DB107" s="20">
        <f t="shared" si="103"/>
        <v>0</v>
      </c>
      <c r="DC107" s="20">
        <f t="shared" si="103"/>
        <v>0</v>
      </c>
      <c r="DD107" s="20">
        <f t="shared" si="103"/>
        <v>0</v>
      </c>
      <c r="DE107" s="20">
        <f t="shared" si="103"/>
        <v>0</v>
      </c>
      <c r="DF107" s="20">
        <f t="shared" si="103"/>
        <v>0</v>
      </c>
      <c r="DG107" s="20">
        <f t="shared" si="103"/>
        <v>0</v>
      </c>
      <c r="DH107" s="20">
        <f t="shared" si="103"/>
        <v>0</v>
      </c>
      <c r="DI107" s="20">
        <f t="shared" si="103"/>
        <v>0</v>
      </c>
      <c r="DJ107" s="20">
        <f t="shared" si="103"/>
        <v>0</v>
      </c>
      <c r="DK107" s="20">
        <f t="shared" si="103"/>
        <v>0</v>
      </c>
      <c r="DL107" s="20">
        <f t="shared" si="103"/>
        <v>0</v>
      </c>
      <c r="DM107" s="20">
        <f t="shared" si="103"/>
        <v>0</v>
      </c>
      <c r="DN107" s="20">
        <f t="shared" si="103"/>
        <v>0</v>
      </c>
      <c r="DO107" s="20">
        <f t="shared" si="104"/>
        <v>0</v>
      </c>
      <c r="DP107" s="20">
        <f t="shared" si="104"/>
        <v>0</v>
      </c>
      <c r="DR107" s="170"/>
      <c r="DS107" s="43">
        <f t="shared" si="83"/>
        <v>10500000000</v>
      </c>
      <c r="DT107" s="180">
        <f t="shared" si="84"/>
        <v>0</v>
      </c>
      <c r="DU107" s="182">
        <f t="shared" si="85"/>
        <v>0</v>
      </c>
    </row>
    <row r="108" spans="1:125" s="74" customFormat="1" ht="75.75" hidden="1" customHeight="1" x14ac:dyDescent="0.25">
      <c r="A108" s="234"/>
      <c r="B108" s="240"/>
      <c r="C108" s="89" t="s">
        <v>316</v>
      </c>
      <c r="D108" s="17" t="s">
        <v>317</v>
      </c>
      <c r="E108" s="90">
        <v>111</v>
      </c>
      <c r="F108" s="19" t="s">
        <v>318</v>
      </c>
      <c r="G108" s="20">
        <f>SUM(H108:AB108)</f>
        <v>4367943269</v>
      </c>
      <c r="H108" s="20">
        <v>181434097</v>
      </c>
      <c r="I108" s="20">
        <v>125000000</v>
      </c>
      <c r="J108" s="20">
        <v>83934392</v>
      </c>
      <c r="K108" s="20">
        <f>1500000000</f>
        <v>1500000000</v>
      </c>
      <c r="L108" s="20"/>
      <c r="M108" s="20"/>
      <c r="N108" s="20">
        <f>582008000+203000000+734889747</f>
        <v>1519897747</v>
      </c>
      <c r="O108" s="20">
        <f>77572000+128449520+103984249</f>
        <v>310005769</v>
      </c>
      <c r="P108" s="20">
        <f>77572000+40411177+58414680</f>
        <v>176397857</v>
      </c>
      <c r="Q108" s="20">
        <f>77572000+16500000+16082235+73914680</f>
        <v>184068915</v>
      </c>
      <c r="R108" s="20"/>
      <c r="S108" s="20">
        <v>40897490</v>
      </c>
      <c r="T108" s="20">
        <v>100000000</v>
      </c>
      <c r="U108" s="20"/>
      <c r="V108" s="20"/>
      <c r="W108" s="20"/>
      <c r="X108" s="20">
        <f>22750747+4000000</f>
        <v>26750747</v>
      </c>
      <c r="Y108" s="20"/>
      <c r="Z108" s="20"/>
      <c r="AA108" s="20"/>
      <c r="AB108" s="20">
        <f>50991315+52000000+3800000+17500000-4735060</f>
        <v>119556255</v>
      </c>
      <c r="AC108" s="73">
        <f t="shared" si="87"/>
        <v>0.31172504543808444</v>
      </c>
      <c r="AD108" s="20">
        <f t="shared" si="96"/>
        <v>1361597314</v>
      </c>
      <c r="AE108" s="72">
        <f>+'[9]MARZO 2018'!$J$25</f>
        <v>181434097</v>
      </c>
      <c r="AF108" s="72">
        <f>+'[8]ENERO 2018'!$K$25</f>
        <v>125000000</v>
      </c>
      <c r="AG108" s="72">
        <f>+'[4]JULIO 2018'!$M$25</f>
        <v>83934392</v>
      </c>
      <c r="AH108" s="72"/>
      <c r="AI108" s="72"/>
      <c r="AJ108" s="72"/>
      <c r="AK108" s="72">
        <f>+'[6]SEPTIEMBRE 2018'!$P$25</f>
        <v>785008000</v>
      </c>
      <c r="AL108" s="72">
        <f>+'[7]MAYO 2018'!$Q$25</f>
        <v>17735950</v>
      </c>
      <c r="AM108" s="72">
        <f>+'[1]ABRIL 2018'!$R$25</f>
        <v>38161671</v>
      </c>
      <c r="AN108" s="72">
        <f>+'[8]ENERO 2018'!$S$25</f>
        <v>9169750</v>
      </c>
      <c r="AO108" s="72"/>
      <c r="AP108" s="72"/>
      <c r="AQ108" s="72"/>
      <c r="AR108" s="72"/>
      <c r="AS108" s="72"/>
      <c r="AT108" s="72"/>
      <c r="AU108" s="72">
        <f>+'[6]SEPTIEMBRE 2018'!$Z$25</f>
        <v>26503215</v>
      </c>
      <c r="AV108" s="72"/>
      <c r="AW108" s="72"/>
      <c r="AX108" s="72"/>
      <c r="AY108" s="72">
        <f>+'[3]OCTUBRE 2018'!$AF$25</f>
        <v>94650239</v>
      </c>
      <c r="AZ108" s="73">
        <f t="shared" si="68"/>
        <v>0.68827495456191556</v>
      </c>
      <c r="BA108" s="20">
        <f t="shared" si="97"/>
        <v>3006345955</v>
      </c>
      <c r="BB108" s="20">
        <f t="shared" si="98"/>
        <v>0</v>
      </c>
      <c r="BC108" s="20">
        <f t="shared" si="98"/>
        <v>0</v>
      </c>
      <c r="BD108" s="20">
        <f t="shared" si="98"/>
        <v>0</v>
      </c>
      <c r="BE108" s="20">
        <f t="shared" si="99"/>
        <v>1500000000</v>
      </c>
      <c r="BF108" s="20">
        <f t="shared" si="99"/>
        <v>0</v>
      </c>
      <c r="BG108" s="20">
        <f t="shared" si="99"/>
        <v>0</v>
      </c>
      <c r="BH108" s="20">
        <f t="shared" si="99"/>
        <v>734889747</v>
      </c>
      <c r="BI108" s="20">
        <f t="shared" si="99"/>
        <v>292269819</v>
      </c>
      <c r="BJ108" s="20">
        <f t="shared" si="99"/>
        <v>138236186</v>
      </c>
      <c r="BK108" s="20">
        <f t="shared" si="99"/>
        <v>174899165</v>
      </c>
      <c r="BL108" s="20">
        <f t="shared" si="99"/>
        <v>0</v>
      </c>
      <c r="BM108" s="20">
        <f t="shared" si="99"/>
        <v>40897490</v>
      </c>
      <c r="BN108" s="20">
        <f t="shared" si="99"/>
        <v>100000000</v>
      </c>
      <c r="BO108" s="20">
        <f t="shared" si="99"/>
        <v>0</v>
      </c>
      <c r="BP108" s="20">
        <f t="shared" si="99"/>
        <v>0</v>
      </c>
      <c r="BQ108" s="20">
        <f t="shared" si="99"/>
        <v>0</v>
      </c>
      <c r="BR108" s="20">
        <f>X108-AU108</f>
        <v>247532</v>
      </c>
      <c r="BS108" s="20">
        <f t="shared" si="99"/>
        <v>0</v>
      </c>
      <c r="BT108" s="20">
        <f t="shared" si="99"/>
        <v>0</v>
      </c>
      <c r="BU108" s="20">
        <f t="shared" si="100"/>
        <v>0</v>
      </c>
      <c r="BV108" s="20">
        <f t="shared" si="100"/>
        <v>24906016</v>
      </c>
      <c r="BW108" s="73">
        <f t="shared" si="88"/>
        <v>0.30288565407647466</v>
      </c>
      <c r="BX108" s="20">
        <f t="shared" si="101"/>
        <v>1322987354</v>
      </c>
      <c r="BY108" s="72">
        <f>+'[1]ABRIL 2018'!$H$58</f>
        <v>181434097</v>
      </c>
      <c r="BZ108" s="72">
        <f>+'[8]ENERO 2018'!$H$32+'[8]ENERO 2018'!$H$34+'[8]ENERO 2018'!$H$40</f>
        <v>125000000</v>
      </c>
      <c r="CA108" s="72">
        <f>+'[4]JULIO 2018'!$H$75+'[4]JULIO 2018'!$H$71+'[4]JULIO 2018'!$H$66</f>
        <v>83934392</v>
      </c>
      <c r="CB108" s="72"/>
      <c r="CC108" s="72"/>
      <c r="CD108" s="72"/>
      <c r="CE108" s="72">
        <f>+'[2]AGOSTO 2018'!$H$28+'[2]AGOSTO 2018'!$H$30+'[2]AGOSTO 2018'!$H$42+'[2]AGOSTO 2018'!$H$52+'[2]AGOSTO 2018'!$H$56+'[2]AGOSTO 2018'!$H$60+'[2]AGOSTO 2018'!$H$64+'[2]AGOSTO 2018'!$H$68+'[2]AGOSTO 2018'!$H$77+'[2]AGOSTO 2018'!$H$79</f>
        <v>773099295</v>
      </c>
      <c r="CF108" s="72">
        <f>+'[4]JULIO 2018'!$H$38+'[4]JULIO 2018'!$H$48</f>
        <v>17735950</v>
      </c>
      <c r="CG108" s="72">
        <f>+'[4]JULIO 2018'!$H$62+'[4]JULIO 2018'!$H$46+'[4]JULIO 2018'!$H$36</f>
        <v>38161671</v>
      </c>
      <c r="CH108" s="72">
        <f>+'[8]ENERO 2018'!$H$44</f>
        <v>9169750</v>
      </c>
      <c r="CI108" s="72"/>
      <c r="CJ108" s="72"/>
      <c r="CK108" s="72"/>
      <c r="CL108" s="72"/>
      <c r="CM108" s="72"/>
      <c r="CN108" s="72"/>
      <c r="CO108" s="72">
        <f>+'[2]AGOSTO 2018'!$H$54</f>
        <v>22411960</v>
      </c>
      <c r="CP108" s="72"/>
      <c r="CQ108" s="72"/>
      <c r="CR108" s="72"/>
      <c r="CS108" s="72">
        <v>72040239</v>
      </c>
      <c r="CT108" s="73">
        <f t="shared" si="59"/>
        <v>0.69711434592352539</v>
      </c>
      <c r="CU108" s="20">
        <f t="shared" si="86"/>
        <v>3044955915</v>
      </c>
      <c r="CV108" s="20">
        <f t="shared" si="102"/>
        <v>0</v>
      </c>
      <c r="CW108" s="20">
        <f t="shared" si="102"/>
        <v>0</v>
      </c>
      <c r="CX108" s="20">
        <f t="shared" si="102"/>
        <v>0</v>
      </c>
      <c r="CY108" s="20">
        <f t="shared" si="103"/>
        <v>1500000000</v>
      </c>
      <c r="CZ108" s="20">
        <f t="shared" si="103"/>
        <v>0</v>
      </c>
      <c r="DA108" s="20">
        <f t="shared" si="103"/>
        <v>0</v>
      </c>
      <c r="DB108" s="20">
        <f t="shared" si="103"/>
        <v>746798452</v>
      </c>
      <c r="DC108" s="20">
        <f t="shared" si="103"/>
        <v>292269819</v>
      </c>
      <c r="DD108" s="20">
        <f t="shared" si="103"/>
        <v>138236186</v>
      </c>
      <c r="DE108" s="20">
        <f t="shared" si="103"/>
        <v>174899165</v>
      </c>
      <c r="DF108" s="20">
        <f t="shared" si="103"/>
        <v>0</v>
      </c>
      <c r="DG108" s="20">
        <f t="shared" si="103"/>
        <v>40897490</v>
      </c>
      <c r="DH108" s="20">
        <f t="shared" si="103"/>
        <v>100000000</v>
      </c>
      <c r="DI108" s="20">
        <f t="shared" si="103"/>
        <v>0</v>
      </c>
      <c r="DJ108" s="20">
        <f t="shared" si="103"/>
        <v>0</v>
      </c>
      <c r="DK108" s="20">
        <f t="shared" si="103"/>
        <v>0</v>
      </c>
      <c r="DL108" s="20">
        <f t="shared" si="103"/>
        <v>4338787</v>
      </c>
      <c r="DM108" s="20">
        <f t="shared" si="103"/>
        <v>0</v>
      </c>
      <c r="DN108" s="20">
        <f t="shared" si="103"/>
        <v>0</v>
      </c>
      <c r="DO108" s="20">
        <f t="shared" si="104"/>
        <v>0</v>
      </c>
      <c r="DP108" s="20">
        <f t="shared" si="104"/>
        <v>47516016</v>
      </c>
      <c r="DR108" s="170"/>
      <c r="DS108" s="43">
        <f t="shared" si="83"/>
        <v>4367943269</v>
      </c>
      <c r="DT108" s="180">
        <f t="shared" si="84"/>
        <v>1322987354</v>
      </c>
      <c r="DU108" s="182">
        <f t="shared" si="85"/>
        <v>0.30288565407647466</v>
      </c>
    </row>
    <row r="109" spans="1:125" ht="36.75" hidden="1" thickTop="1" x14ac:dyDescent="0.25">
      <c r="A109" s="234"/>
      <c r="B109" s="237" t="s">
        <v>319</v>
      </c>
      <c r="C109" s="46" t="s">
        <v>320</v>
      </c>
      <c r="D109" s="17" t="s">
        <v>321</v>
      </c>
      <c r="E109" s="88">
        <v>211</v>
      </c>
      <c r="F109" s="19" t="s">
        <v>322</v>
      </c>
      <c r="G109" s="20">
        <f t="shared" si="95"/>
        <v>1104670843</v>
      </c>
      <c r="H109" s="20"/>
      <c r="I109" s="20"/>
      <c r="J109" s="20">
        <v>18997073</v>
      </c>
      <c r="K109" s="20"/>
      <c r="L109" s="20"/>
      <c r="M109" s="20"/>
      <c r="N109" s="20">
        <v>257614970</v>
      </c>
      <c r="O109" s="20">
        <f>40000000+35555177+44856000</f>
        <v>120411177</v>
      </c>
      <c r="P109" s="20">
        <f>40000000+111449520+35555178+4444823+45569569</f>
        <v>237019090</v>
      </c>
      <c r="Q109" s="20">
        <f>40000000+75549520+35555177+28773765+30069569</f>
        <v>209948031</v>
      </c>
      <c r="R109" s="20"/>
      <c r="S109" s="20">
        <f>1940856</f>
        <v>1940856</v>
      </c>
      <c r="T109" s="20">
        <f>32000000+4734826+66004820</f>
        <v>102739646</v>
      </c>
      <c r="U109" s="20">
        <v>96000000</v>
      </c>
      <c r="V109" s="20"/>
      <c r="W109" s="20"/>
      <c r="X109" s="20">
        <v>10000000</v>
      </c>
      <c r="Y109" s="20"/>
      <c r="Z109" s="20"/>
      <c r="AA109" s="20"/>
      <c r="AB109" s="20">
        <f>45000000-5000000+10000000</f>
        <v>50000000</v>
      </c>
      <c r="AC109" s="21">
        <f t="shared" si="87"/>
        <v>0.3297108512530913</v>
      </c>
      <c r="AD109" s="20">
        <f t="shared" si="96"/>
        <v>364221964</v>
      </c>
      <c r="AE109" s="20"/>
      <c r="AF109" s="20"/>
      <c r="AG109" s="20"/>
      <c r="AH109" s="20"/>
      <c r="AI109" s="20"/>
      <c r="AJ109" s="20"/>
      <c r="AK109" s="20">
        <f>+'[4]JULIO 2018'!$P$89</f>
        <v>65567000</v>
      </c>
      <c r="AL109" s="20"/>
      <c r="AM109" s="20">
        <f>+'[4]JULIO 2018'!$R$89</f>
        <v>94866071</v>
      </c>
      <c r="AN109" s="20">
        <f>+'[2]AGOSTO 2018'!$S$93</f>
        <v>99127000</v>
      </c>
      <c r="AO109" s="20"/>
      <c r="AP109" s="20"/>
      <c r="AQ109" s="20">
        <f>+'[4]JULIO 2018'!$V$89</f>
        <v>64340610</v>
      </c>
      <c r="AR109" s="20">
        <f>+'[1]ABRIL 2018'!$W$74</f>
        <v>20321283</v>
      </c>
      <c r="AS109" s="20"/>
      <c r="AT109" s="20"/>
      <c r="AU109" s="20">
        <f>+'[2]AGOSTO 2018'!$Z$93</f>
        <v>10000000</v>
      </c>
      <c r="AV109" s="20"/>
      <c r="AW109" s="20"/>
      <c r="AX109" s="20"/>
      <c r="AY109" s="20">
        <f>+'[8]ENERO 2018'!$AF$61</f>
        <v>10000000</v>
      </c>
      <c r="AZ109" s="21">
        <f t="shared" si="68"/>
        <v>0.6702891487469087</v>
      </c>
      <c r="BA109" s="20">
        <f t="shared" si="97"/>
        <v>740448879</v>
      </c>
      <c r="BB109" s="20">
        <f t="shared" si="98"/>
        <v>0</v>
      </c>
      <c r="BC109" s="20">
        <f t="shared" si="98"/>
        <v>0</v>
      </c>
      <c r="BD109" s="20">
        <f t="shared" si="98"/>
        <v>18997073</v>
      </c>
      <c r="BE109" s="20">
        <f t="shared" si="99"/>
        <v>0</v>
      </c>
      <c r="BF109" s="20">
        <f t="shared" si="99"/>
        <v>0</v>
      </c>
      <c r="BG109" s="20">
        <f t="shared" si="99"/>
        <v>0</v>
      </c>
      <c r="BH109" s="20">
        <f t="shared" si="99"/>
        <v>192047970</v>
      </c>
      <c r="BI109" s="20">
        <f t="shared" si="99"/>
        <v>120411177</v>
      </c>
      <c r="BJ109" s="20">
        <f t="shared" si="99"/>
        <v>142153019</v>
      </c>
      <c r="BK109" s="20">
        <f t="shared" si="99"/>
        <v>110821031</v>
      </c>
      <c r="BL109" s="20">
        <f t="shared" si="99"/>
        <v>0</v>
      </c>
      <c r="BM109" s="20">
        <f t="shared" si="99"/>
        <v>1940856</v>
      </c>
      <c r="BN109" s="20">
        <f t="shared" si="99"/>
        <v>38399036</v>
      </c>
      <c r="BO109" s="20">
        <f t="shared" si="99"/>
        <v>75678717</v>
      </c>
      <c r="BP109" s="20">
        <f t="shared" si="99"/>
        <v>0</v>
      </c>
      <c r="BQ109" s="20">
        <f t="shared" si="99"/>
        <v>0</v>
      </c>
      <c r="BR109" s="20">
        <f t="shared" si="99"/>
        <v>0</v>
      </c>
      <c r="BS109" s="20">
        <f t="shared" si="99"/>
        <v>0</v>
      </c>
      <c r="BT109" s="20">
        <f t="shared" si="99"/>
        <v>0</v>
      </c>
      <c r="BU109" s="20">
        <f t="shared" si="100"/>
        <v>0</v>
      </c>
      <c r="BV109" s="20">
        <f t="shared" si="100"/>
        <v>40000000</v>
      </c>
      <c r="BW109" s="21">
        <f t="shared" si="88"/>
        <v>0.32065838095085852</v>
      </c>
      <c r="BX109" s="20">
        <f t="shared" si="101"/>
        <v>354221964</v>
      </c>
      <c r="BY109" s="20"/>
      <c r="BZ109" s="20"/>
      <c r="CA109" s="20"/>
      <c r="CB109" s="20"/>
      <c r="CC109" s="20"/>
      <c r="CD109" s="20"/>
      <c r="CE109" s="20">
        <f>+'[4]JULIO 2018'!$P$89</f>
        <v>65567000</v>
      </c>
      <c r="CF109" s="20"/>
      <c r="CG109" s="20">
        <f>+'[4]JULIO 2018'!$R$89</f>
        <v>94866071</v>
      </c>
      <c r="CH109" s="20">
        <f>+'[6]SEPTIEMBRE 2018'!$S$97</f>
        <v>99127000</v>
      </c>
      <c r="CI109" s="20"/>
      <c r="CJ109" s="20"/>
      <c r="CK109" s="20">
        <f>+'[4]JULIO 2018'!$V$89</f>
        <v>64340610</v>
      </c>
      <c r="CL109" s="20">
        <f>+'[1]ABRIL 2018'!$H$80</f>
        <v>20321283</v>
      </c>
      <c r="CM109" s="20"/>
      <c r="CN109" s="20"/>
      <c r="CO109" s="20">
        <f>+'[6]SEPTIEMBRE 2018'!$Z$97</f>
        <v>10000000</v>
      </c>
      <c r="CP109" s="20"/>
      <c r="CQ109" s="20"/>
      <c r="CR109" s="20"/>
      <c r="CS109" s="50"/>
      <c r="CT109" s="21">
        <f t="shared" si="59"/>
        <v>0.67934161904914148</v>
      </c>
      <c r="CU109" s="20">
        <f t="shared" si="86"/>
        <v>750448879</v>
      </c>
      <c r="CV109" s="20">
        <f t="shared" si="102"/>
        <v>0</v>
      </c>
      <c r="CW109" s="20">
        <f t="shared" si="102"/>
        <v>0</v>
      </c>
      <c r="CX109" s="20">
        <f t="shared" si="102"/>
        <v>18997073</v>
      </c>
      <c r="CY109" s="20">
        <f t="shared" si="103"/>
        <v>0</v>
      </c>
      <c r="CZ109" s="20">
        <f t="shared" si="103"/>
        <v>0</v>
      </c>
      <c r="DA109" s="20">
        <f t="shared" si="103"/>
        <v>0</v>
      </c>
      <c r="DB109" s="20">
        <f t="shared" si="103"/>
        <v>192047970</v>
      </c>
      <c r="DC109" s="20">
        <f t="shared" si="103"/>
        <v>120411177</v>
      </c>
      <c r="DD109" s="20">
        <f t="shared" si="103"/>
        <v>142153019</v>
      </c>
      <c r="DE109" s="20">
        <f t="shared" si="103"/>
        <v>110821031</v>
      </c>
      <c r="DF109" s="20">
        <f t="shared" si="103"/>
        <v>0</v>
      </c>
      <c r="DG109" s="20">
        <f t="shared" si="103"/>
        <v>1940856</v>
      </c>
      <c r="DH109" s="20">
        <f t="shared" si="103"/>
        <v>38399036</v>
      </c>
      <c r="DI109" s="20">
        <f t="shared" si="103"/>
        <v>75678717</v>
      </c>
      <c r="DJ109" s="20">
        <f t="shared" si="103"/>
        <v>0</v>
      </c>
      <c r="DK109" s="20">
        <f t="shared" si="103"/>
        <v>0</v>
      </c>
      <c r="DL109" s="20">
        <f t="shared" si="103"/>
        <v>0</v>
      </c>
      <c r="DM109" s="20">
        <f t="shared" si="103"/>
        <v>0</v>
      </c>
      <c r="DN109" s="20">
        <f t="shared" si="103"/>
        <v>0</v>
      </c>
      <c r="DO109" s="20">
        <f t="shared" si="104"/>
        <v>0</v>
      </c>
      <c r="DP109" s="20">
        <f t="shared" si="104"/>
        <v>50000000</v>
      </c>
      <c r="DR109" s="170"/>
      <c r="DS109" s="43">
        <f t="shared" si="83"/>
        <v>1104670843</v>
      </c>
      <c r="DT109" s="180">
        <f t="shared" si="84"/>
        <v>354221964</v>
      </c>
      <c r="DU109" s="182">
        <f t="shared" si="85"/>
        <v>0.32065838095085852</v>
      </c>
    </row>
    <row r="110" spans="1:125" ht="76.5" hidden="1" customHeight="1" x14ac:dyDescent="0.25">
      <c r="A110" s="234"/>
      <c r="B110" s="238"/>
      <c r="C110" s="46" t="s">
        <v>323</v>
      </c>
      <c r="D110" s="91" t="s">
        <v>324</v>
      </c>
      <c r="E110" s="88">
        <v>211</v>
      </c>
      <c r="F110" s="19" t="s">
        <v>325</v>
      </c>
      <c r="G110" s="20">
        <f t="shared" si="95"/>
        <v>506935510</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73920112+99087620+7999810+11000000+12857000-3000000+9348148+10000000</f>
        <v>221212690</v>
      </c>
      <c r="AC110" s="21">
        <f t="shared" si="87"/>
        <v>0.78629494311810988</v>
      </c>
      <c r="AD110" s="20">
        <f t="shared" si="96"/>
        <v>398600828</v>
      </c>
      <c r="AE110" s="20"/>
      <c r="AF110" s="20"/>
      <c r="AG110" s="20"/>
      <c r="AH110" s="20"/>
      <c r="AI110" s="20"/>
      <c r="AJ110" s="20"/>
      <c r="AK110" s="20">
        <f>+'[4]JULIO 2018'!$P$107</f>
        <v>99672000</v>
      </c>
      <c r="AL110" s="20"/>
      <c r="AM110" s="20"/>
      <c r="AN110" s="20">
        <f>+'[4]JULIO 2018'!$S$107</f>
        <v>46331319</v>
      </c>
      <c r="AO110" s="20"/>
      <c r="AP110" s="20"/>
      <c r="AQ110" s="20"/>
      <c r="AR110" s="20">
        <f>+'[4]JULIO 2018'!$W$107</f>
        <v>49128312</v>
      </c>
      <c r="AS110" s="20"/>
      <c r="AT110" s="20"/>
      <c r="AU110" s="20">
        <f>+'[6]SEPTIEMBRE 2018'!$Z$120</f>
        <v>6721120</v>
      </c>
      <c r="AV110" s="20"/>
      <c r="AW110" s="20"/>
      <c r="AX110" s="20"/>
      <c r="AY110" s="20">
        <f>+'[3]OCTUBRE 2018'!$AF$125</f>
        <v>196748077</v>
      </c>
      <c r="AZ110" s="21">
        <f t="shared" si="68"/>
        <v>0.21370505688189012</v>
      </c>
      <c r="BA110" s="20">
        <f t="shared" si="97"/>
        <v>108334682</v>
      </c>
      <c r="BB110" s="20">
        <f t="shared" si="98"/>
        <v>0</v>
      </c>
      <c r="BC110" s="20">
        <f t="shared" si="98"/>
        <v>0</v>
      </c>
      <c r="BD110" s="20">
        <f t="shared" si="98"/>
        <v>0</v>
      </c>
      <c r="BE110" s="20">
        <f t="shared" si="99"/>
        <v>0</v>
      </c>
      <c r="BF110" s="20">
        <f t="shared" si="99"/>
        <v>0</v>
      </c>
      <c r="BG110" s="20">
        <f t="shared" si="99"/>
        <v>0</v>
      </c>
      <c r="BH110" s="20">
        <f t="shared" si="99"/>
        <v>328000</v>
      </c>
      <c r="BI110" s="20">
        <f t="shared" si="99"/>
        <v>17572000</v>
      </c>
      <c r="BJ110" s="20">
        <f t="shared" si="99"/>
        <v>27572000</v>
      </c>
      <c r="BK110" s="20">
        <f t="shared" si="99"/>
        <v>640681</v>
      </c>
      <c r="BL110" s="20">
        <f t="shared" si="99"/>
        <v>0</v>
      </c>
      <c r="BM110" s="20">
        <f t="shared" si="99"/>
        <v>0</v>
      </c>
      <c r="BN110" s="20">
        <f t="shared" si="99"/>
        <v>30000000</v>
      </c>
      <c r="BO110" s="20">
        <f t="shared" si="99"/>
        <v>147758</v>
      </c>
      <c r="BP110" s="20">
        <f t="shared" si="99"/>
        <v>0</v>
      </c>
      <c r="BQ110" s="20">
        <f t="shared" si="99"/>
        <v>0</v>
      </c>
      <c r="BR110" s="20">
        <f t="shared" si="99"/>
        <v>7609630</v>
      </c>
      <c r="BS110" s="20">
        <f t="shared" si="99"/>
        <v>0</v>
      </c>
      <c r="BT110" s="20">
        <f t="shared" si="99"/>
        <v>0</v>
      </c>
      <c r="BU110" s="20">
        <f t="shared" si="100"/>
        <v>0</v>
      </c>
      <c r="BV110" s="20">
        <f t="shared" si="100"/>
        <v>24464613</v>
      </c>
      <c r="BW110" s="21">
        <f t="shared" si="88"/>
        <v>0.74147190241220229</v>
      </c>
      <c r="BX110" s="20">
        <f t="shared" si="101"/>
        <v>375878437</v>
      </c>
      <c r="BY110" s="20"/>
      <c r="BZ110" s="20"/>
      <c r="CA110" s="20"/>
      <c r="CB110" s="20"/>
      <c r="CC110" s="20"/>
      <c r="CD110" s="20"/>
      <c r="CE110" s="20">
        <f>+'[4]JULIO 2018'!$H$123</f>
        <v>99672000</v>
      </c>
      <c r="CF110" s="20"/>
      <c r="CG110" s="20"/>
      <c r="CH110" s="20">
        <f>+'[4]JULIO 2018'!$H$126+'[4]JULIO 2018'!$H$121</f>
        <v>46331319</v>
      </c>
      <c r="CI110" s="20"/>
      <c r="CJ110" s="20"/>
      <c r="CK110" s="20"/>
      <c r="CL110" s="20">
        <f>+'[4]JULIO 2018'!$H$116+'[4]JULIO 2018'!$H$119</f>
        <v>49128312</v>
      </c>
      <c r="CM110" s="20"/>
      <c r="CN110" s="20"/>
      <c r="CO110" s="20"/>
      <c r="CP110" s="20"/>
      <c r="CQ110" s="20"/>
      <c r="CR110" s="20"/>
      <c r="CS110" s="20">
        <f>+'[3]OCTUBRE 2018'!$H$126+'[3]OCTUBRE 2018'!$H$128+'[3]OCTUBRE 2018'!$H$130+'[3]OCTUBRE 2018'!$H$132+'[3]OCTUBRE 2018'!$H$146+'[3]OCTUBRE 2018'!$H$148+'[3]OCTUBRE 2018'!$H$150+'[3]OCTUBRE 2018'!$H$152+'[3]OCTUBRE 2018'!$H$155</f>
        <v>180746806</v>
      </c>
      <c r="CT110" s="21">
        <f t="shared" si="59"/>
        <v>0.25852809758779771</v>
      </c>
      <c r="CU110" s="20">
        <f t="shared" si="86"/>
        <v>131057073</v>
      </c>
      <c r="CV110" s="20">
        <f t="shared" si="102"/>
        <v>0</v>
      </c>
      <c r="CW110" s="20">
        <f t="shared" si="102"/>
        <v>0</v>
      </c>
      <c r="CX110" s="20">
        <f t="shared" si="102"/>
        <v>0</v>
      </c>
      <c r="CY110" s="20">
        <f t="shared" si="103"/>
        <v>0</v>
      </c>
      <c r="CZ110" s="20">
        <f t="shared" si="103"/>
        <v>0</v>
      </c>
      <c r="DA110" s="20">
        <f t="shared" si="103"/>
        <v>0</v>
      </c>
      <c r="DB110" s="20">
        <f t="shared" si="103"/>
        <v>328000</v>
      </c>
      <c r="DC110" s="20">
        <f t="shared" si="103"/>
        <v>17572000</v>
      </c>
      <c r="DD110" s="20">
        <f t="shared" si="103"/>
        <v>27572000</v>
      </c>
      <c r="DE110" s="20">
        <f t="shared" si="103"/>
        <v>640681</v>
      </c>
      <c r="DF110" s="20">
        <f t="shared" si="103"/>
        <v>0</v>
      </c>
      <c r="DG110" s="20">
        <f t="shared" si="103"/>
        <v>0</v>
      </c>
      <c r="DH110" s="20">
        <f t="shared" si="103"/>
        <v>30000000</v>
      </c>
      <c r="DI110" s="20">
        <f t="shared" si="103"/>
        <v>147758</v>
      </c>
      <c r="DJ110" s="20">
        <f t="shared" si="103"/>
        <v>0</v>
      </c>
      <c r="DK110" s="20">
        <f t="shared" si="103"/>
        <v>0</v>
      </c>
      <c r="DL110" s="20">
        <f t="shared" si="103"/>
        <v>14330750</v>
      </c>
      <c r="DM110" s="20">
        <f t="shared" si="103"/>
        <v>0</v>
      </c>
      <c r="DN110" s="20">
        <f t="shared" si="103"/>
        <v>0</v>
      </c>
      <c r="DO110" s="20">
        <f t="shared" si="104"/>
        <v>0</v>
      </c>
      <c r="DP110" s="20">
        <f t="shared" si="104"/>
        <v>40465884</v>
      </c>
      <c r="DR110" s="170"/>
      <c r="DS110" s="43">
        <f t="shared" si="83"/>
        <v>506935510</v>
      </c>
      <c r="DT110" s="180">
        <f t="shared" si="84"/>
        <v>375878437</v>
      </c>
      <c r="DU110" s="182">
        <f t="shared" si="85"/>
        <v>0.74147190241220229</v>
      </c>
    </row>
    <row r="111" spans="1:125" s="74" customFormat="1" ht="90.75" hidden="1" customHeight="1" x14ac:dyDescent="0.25">
      <c r="A111" s="234"/>
      <c r="B111" s="238"/>
      <c r="C111" s="89" t="s">
        <v>326</v>
      </c>
      <c r="D111" s="17" t="s">
        <v>327</v>
      </c>
      <c r="E111" s="90">
        <v>211</v>
      </c>
      <c r="F111" s="19" t="s">
        <v>328</v>
      </c>
      <c r="G111" s="20">
        <f t="shared" si="95"/>
        <v>371558110</v>
      </c>
      <c r="H111" s="24"/>
      <c r="I111" s="72"/>
      <c r="J111" s="72"/>
      <c r="K111" s="20"/>
      <c r="L111" s="20"/>
      <c r="M111" s="20">
        <v>227821027</v>
      </c>
      <c r="N111" s="20"/>
      <c r="O111" s="20"/>
      <c r="P111" s="20"/>
      <c r="Q111" s="20"/>
      <c r="R111" s="20"/>
      <c r="S111" s="20"/>
      <c r="T111" s="20"/>
      <c r="U111" s="20"/>
      <c r="V111" s="20"/>
      <c r="W111" s="20"/>
      <c r="X111" s="20"/>
      <c r="Y111" s="20"/>
      <c r="Z111" s="20"/>
      <c r="AA111" s="20"/>
      <c r="AB111" s="20">
        <f>112522910+2586612+15571105+7814972+2677485+2563999</f>
        <v>143737083</v>
      </c>
      <c r="AC111" s="73">
        <f t="shared" si="87"/>
        <v>0.40953783783645581</v>
      </c>
      <c r="AD111" s="20">
        <f t="shared" si="96"/>
        <v>152167105</v>
      </c>
      <c r="AE111" s="72"/>
      <c r="AF111" s="72"/>
      <c r="AG111" s="72"/>
      <c r="AH111" s="72"/>
      <c r="AI111" s="72"/>
      <c r="AJ111" s="72">
        <f>+'[6]SEPTIEMBRE 2018'!$O$155</f>
        <v>96596000</v>
      </c>
      <c r="AK111" s="72"/>
      <c r="AL111" s="72"/>
      <c r="AM111" s="72"/>
      <c r="AN111" s="72"/>
      <c r="AO111" s="72"/>
      <c r="AP111" s="72"/>
      <c r="AQ111" s="72"/>
      <c r="AR111" s="72"/>
      <c r="AS111" s="72"/>
      <c r="AT111" s="72"/>
      <c r="AU111" s="72"/>
      <c r="AV111" s="72"/>
      <c r="AW111" s="72"/>
      <c r="AX111" s="72"/>
      <c r="AY111" s="72">
        <f>+'[3]OCTUBRE 2018'!$AF$162</f>
        <v>55571105</v>
      </c>
      <c r="AZ111" s="73">
        <f t="shared" si="68"/>
        <v>0.59046216216354419</v>
      </c>
      <c r="BA111" s="20">
        <f t="shared" si="97"/>
        <v>219391005</v>
      </c>
      <c r="BB111" s="20">
        <f t="shared" si="98"/>
        <v>0</v>
      </c>
      <c r="BC111" s="20">
        <f t="shared" si="98"/>
        <v>0</v>
      </c>
      <c r="BD111" s="20">
        <f t="shared" si="98"/>
        <v>0</v>
      </c>
      <c r="BE111" s="20">
        <f t="shared" si="99"/>
        <v>0</v>
      </c>
      <c r="BF111" s="20">
        <f t="shared" si="99"/>
        <v>0</v>
      </c>
      <c r="BG111" s="20">
        <f t="shared" si="99"/>
        <v>131225027</v>
      </c>
      <c r="BH111" s="20">
        <f t="shared" si="99"/>
        <v>0</v>
      </c>
      <c r="BI111" s="20">
        <f t="shared" si="99"/>
        <v>0</v>
      </c>
      <c r="BJ111" s="20">
        <f t="shared" si="99"/>
        <v>0</v>
      </c>
      <c r="BK111" s="20">
        <f t="shared" si="99"/>
        <v>0</v>
      </c>
      <c r="BL111" s="20">
        <f t="shared" si="99"/>
        <v>0</v>
      </c>
      <c r="BM111" s="20">
        <f t="shared" si="99"/>
        <v>0</v>
      </c>
      <c r="BN111" s="20">
        <f t="shared" si="99"/>
        <v>0</v>
      </c>
      <c r="BO111" s="20">
        <f t="shared" si="99"/>
        <v>0</v>
      </c>
      <c r="BP111" s="20">
        <f t="shared" si="99"/>
        <v>0</v>
      </c>
      <c r="BQ111" s="20">
        <f t="shared" si="99"/>
        <v>0</v>
      </c>
      <c r="BR111" s="20">
        <f t="shared" si="99"/>
        <v>0</v>
      </c>
      <c r="BS111" s="20">
        <f t="shared" si="99"/>
        <v>0</v>
      </c>
      <c r="BT111" s="20">
        <f t="shared" si="99"/>
        <v>0</v>
      </c>
      <c r="BU111" s="20">
        <f t="shared" si="100"/>
        <v>0</v>
      </c>
      <c r="BV111" s="20">
        <f t="shared" si="100"/>
        <v>88165978</v>
      </c>
      <c r="BW111" s="73">
        <f t="shared" si="88"/>
        <v>0.26206398778376822</v>
      </c>
      <c r="BX111" s="20">
        <f t="shared" si="101"/>
        <v>97372000</v>
      </c>
      <c r="BY111" s="72"/>
      <c r="BZ111" s="72"/>
      <c r="CA111" s="72"/>
      <c r="CB111" s="72"/>
      <c r="CC111" s="72"/>
      <c r="CD111" s="72">
        <f>+'[3]OCTUBRE 2018'!$H$165+'[3]OCTUBRE 2018'!$H$167</f>
        <v>96596000</v>
      </c>
      <c r="CE111" s="72"/>
      <c r="CF111" s="72"/>
      <c r="CG111" s="72"/>
      <c r="CH111" s="72"/>
      <c r="CI111" s="72"/>
      <c r="CJ111" s="72"/>
      <c r="CK111" s="72"/>
      <c r="CL111" s="72"/>
      <c r="CM111" s="72"/>
      <c r="CN111" s="72"/>
      <c r="CO111" s="72"/>
      <c r="CP111" s="72"/>
      <c r="CQ111" s="72"/>
      <c r="CR111" s="72"/>
      <c r="CS111" s="72">
        <f>+'[8]ENERO 2018'!$H$78</f>
        <v>776000</v>
      </c>
      <c r="CT111" s="73">
        <f t="shared" si="59"/>
        <v>0.73793601221623173</v>
      </c>
      <c r="CU111" s="20">
        <f t="shared" si="86"/>
        <v>274186110</v>
      </c>
      <c r="CV111" s="20">
        <f t="shared" si="102"/>
        <v>0</v>
      </c>
      <c r="CW111" s="20">
        <f t="shared" si="102"/>
        <v>0</v>
      </c>
      <c r="CX111" s="20">
        <f t="shared" si="102"/>
        <v>0</v>
      </c>
      <c r="CY111" s="20">
        <f t="shared" si="103"/>
        <v>0</v>
      </c>
      <c r="CZ111" s="20">
        <f t="shared" si="103"/>
        <v>0</v>
      </c>
      <c r="DA111" s="20">
        <f t="shared" si="103"/>
        <v>131225027</v>
      </c>
      <c r="DB111" s="20">
        <f t="shared" si="103"/>
        <v>0</v>
      </c>
      <c r="DC111" s="20">
        <f t="shared" si="103"/>
        <v>0</v>
      </c>
      <c r="DD111" s="20">
        <f t="shared" si="103"/>
        <v>0</v>
      </c>
      <c r="DE111" s="20">
        <f t="shared" si="103"/>
        <v>0</v>
      </c>
      <c r="DF111" s="20">
        <f t="shared" si="103"/>
        <v>0</v>
      </c>
      <c r="DG111" s="20">
        <f t="shared" si="103"/>
        <v>0</v>
      </c>
      <c r="DH111" s="20">
        <f t="shared" si="103"/>
        <v>0</v>
      </c>
      <c r="DI111" s="20">
        <f t="shared" si="103"/>
        <v>0</v>
      </c>
      <c r="DJ111" s="20">
        <f t="shared" si="103"/>
        <v>0</v>
      </c>
      <c r="DK111" s="20">
        <f t="shared" si="103"/>
        <v>0</v>
      </c>
      <c r="DL111" s="20">
        <f t="shared" si="103"/>
        <v>0</v>
      </c>
      <c r="DM111" s="20">
        <f t="shared" si="103"/>
        <v>0</v>
      </c>
      <c r="DN111" s="20">
        <f t="shared" si="103"/>
        <v>0</v>
      </c>
      <c r="DO111" s="20">
        <f t="shared" si="104"/>
        <v>0</v>
      </c>
      <c r="DP111" s="20">
        <f t="shared" si="104"/>
        <v>142961083</v>
      </c>
      <c r="DR111" s="170"/>
      <c r="DS111" s="43">
        <f t="shared" si="83"/>
        <v>371558110</v>
      </c>
      <c r="DT111" s="180">
        <f t="shared" si="84"/>
        <v>97372000</v>
      </c>
      <c r="DU111" s="182">
        <f t="shared" si="85"/>
        <v>0.26206398778376822</v>
      </c>
    </row>
    <row r="112" spans="1:125" ht="80.25" hidden="1" customHeight="1" x14ac:dyDescent="0.25">
      <c r="A112" s="234"/>
      <c r="B112" s="238"/>
      <c r="C112" s="46" t="s">
        <v>329</v>
      </c>
      <c r="D112" s="27" t="s">
        <v>330</v>
      </c>
      <c r="E112" s="88">
        <v>211</v>
      </c>
      <c r="F112" s="19" t="s">
        <v>331</v>
      </c>
      <c r="G112" s="20">
        <f t="shared" si="95"/>
        <v>201032026</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14751952+5000000-2000000+20280074</f>
        <v>38032026</v>
      </c>
      <c r="AC112" s="21">
        <f t="shared" si="87"/>
        <v>0.11959205942639209</v>
      </c>
      <c r="AD112" s="20">
        <f t="shared" si="96"/>
        <v>24041834</v>
      </c>
      <c r="AE112" s="20"/>
      <c r="AF112" s="20"/>
      <c r="AG112" s="20"/>
      <c r="AH112" s="20"/>
      <c r="AI112" s="20"/>
      <c r="AJ112" s="20"/>
      <c r="AK112" s="20">
        <f>+'[9]MARZO 2018'!$P$99</f>
        <v>13000000</v>
      </c>
      <c r="AL112" s="20"/>
      <c r="AM112" s="20"/>
      <c r="AN112" s="20"/>
      <c r="AO112" s="20"/>
      <c r="AP112" s="20"/>
      <c r="AQ112" s="20"/>
      <c r="AR112" s="20"/>
      <c r="AS112" s="20"/>
      <c r="AT112" s="20"/>
      <c r="AU112" s="20"/>
      <c r="AV112" s="20"/>
      <c r="AW112" s="20"/>
      <c r="AX112" s="20"/>
      <c r="AY112" s="72">
        <f>+'[2]AGOSTO 2018'!$AF$157</f>
        <v>11041834</v>
      </c>
      <c r="AZ112" s="21">
        <f t="shared" si="68"/>
        <v>0.88040794057360794</v>
      </c>
      <c r="BA112" s="20">
        <f t="shared" si="97"/>
        <v>176990192</v>
      </c>
      <c r="BB112" s="20">
        <f t="shared" si="98"/>
        <v>0</v>
      </c>
      <c r="BC112" s="20">
        <f t="shared" si="98"/>
        <v>0</v>
      </c>
      <c r="BD112" s="20">
        <f t="shared" si="98"/>
        <v>0</v>
      </c>
      <c r="BE112" s="20">
        <f t="shared" si="99"/>
        <v>0</v>
      </c>
      <c r="BF112" s="20">
        <f t="shared" si="99"/>
        <v>0</v>
      </c>
      <c r="BG112" s="20">
        <f t="shared" si="99"/>
        <v>0</v>
      </c>
      <c r="BH112" s="20">
        <f t="shared" si="99"/>
        <v>90000000</v>
      </c>
      <c r="BI112" s="20">
        <f t="shared" si="99"/>
        <v>20000000</v>
      </c>
      <c r="BJ112" s="20">
        <f t="shared" si="99"/>
        <v>20000000</v>
      </c>
      <c r="BK112" s="20">
        <f t="shared" si="99"/>
        <v>20000000</v>
      </c>
      <c r="BL112" s="20">
        <f t="shared" si="99"/>
        <v>0</v>
      </c>
      <c r="BM112" s="20">
        <f t="shared" si="99"/>
        <v>0</v>
      </c>
      <c r="BN112" s="20">
        <f t="shared" si="99"/>
        <v>0</v>
      </c>
      <c r="BO112" s="20">
        <f t="shared" si="99"/>
        <v>0</v>
      </c>
      <c r="BP112" s="20">
        <f t="shared" si="99"/>
        <v>0</v>
      </c>
      <c r="BQ112" s="20">
        <f t="shared" si="99"/>
        <v>0</v>
      </c>
      <c r="BR112" s="20">
        <f t="shared" si="99"/>
        <v>0</v>
      </c>
      <c r="BS112" s="20">
        <f t="shared" si="99"/>
        <v>0</v>
      </c>
      <c r="BT112" s="20">
        <f t="shared" si="99"/>
        <v>0</v>
      </c>
      <c r="BU112" s="20">
        <f t="shared" si="100"/>
        <v>0</v>
      </c>
      <c r="BV112" s="20">
        <f t="shared" si="100"/>
        <v>26990192</v>
      </c>
      <c r="BW112" s="21">
        <f t="shared" si="88"/>
        <v>0.11753663070579611</v>
      </c>
      <c r="BX112" s="20">
        <f t="shared" si="101"/>
        <v>23628627</v>
      </c>
      <c r="BY112" s="20"/>
      <c r="BZ112" s="20"/>
      <c r="CA112" s="20"/>
      <c r="CB112" s="20"/>
      <c r="CC112" s="20"/>
      <c r="CD112" s="20"/>
      <c r="CE112" s="20">
        <f>+'[4]JULIO 2018'!$H$149</f>
        <v>12591397</v>
      </c>
      <c r="CF112" s="20"/>
      <c r="CG112" s="20"/>
      <c r="CH112" s="20"/>
      <c r="CI112" s="20"/>
      <c r="CJ112" s="20"/>
      <c r="CK112" s="20"/>
      <c r="CL112" s="20"/>
      <c r="CM112" s="20"/>
      <c r="CN112" s="20"/>
      <c r="CO112" s="20"/>
      <c r="CP112" s="20"/>
      <c r="CQ112" s="20"/>
      <c r="CR112" s="20"/>
      <c r="CS112" s="20">
        <f>+'[2]AGOSTO 2018'!$H$158+'[2]AGOSTO 2018'!$H$160+'[2]AGOSTO 2018'!$H$165+'[2]AGOSTO 2018'!$H$167+'[2]AGOSTO 2018'!$H$169+'[2]AGOSTO 2018'!$H$171</f>
        <v>11037230</v>
      </c>
      <c r="CT112" s="21">
        <f t="shared" si="59"/>
        <v>0.88246336929420388</v>
      </c>
      <c r="CU112" s="20">
        <f t="shared" si="86"/>
        <v>177403399</v>
      </c>
      <c r="CV112" s="20">
        <f t="shared" si="102"/>
        <v>0</v>
      </c>
      <c r="CW112" s="20">
        <f t="shared" si="102"/>
        <v>0</v>
      </c>
      <c r="CX112" s="20">
        <f t="shared" si="102"/>
        <v>0</v>
      </c>
      <c r="CY112" s="20">
        <f t="shared" si="103"/>
        <v>0</v>
      </c>
      <c r="CZ112" s="20">
        <f t="shared" si="103"/>
        <v>0</v>
      </c>
      <c r="DA112" s="20">
        <f t="shared" si="103"/>
        <v>0</v>
      </c>
      <c r="DB112" s="20">
        <f t="shared" si="103"/>
        <v>90408603</v>
      </c>
      <c r="DC112" s="20">
        <f t="shared" si="103"/>
        <v>20000000</v>
      </c>
      <c r="DD112" s="20">
        <f t="shared" si="103"/>
        <v>20000000</v>
      </c>
      <c r="DE112" s="20">
        <f t="shared" si="103"/>
        <v>20000000</v>
      </c>
      <c r="DF112" s="20">
        <f t="shared" si="103"/>
        <v>0</v>
      </c>
      <c r="DG112" s="20">
        <f t="shared" si="103"/>
        <v>0</v>
      </c>
      <c r="DH112" s="20">
        <f t="shared" si="103"/>
        <v>0</v>
      </c>
      <c r="DI112" s="20">
        <f t="shared" si="103"/>
        <v>0</v>
      </c>
      <c r="DJ112" s="20">
        <f t="shared" si="103"/>
        <v>0</v>
      </c>
      <c r="DK112" s="20">
        <f t="shared" si="103"/>
        <v>0</v>
      </c>
      <c r="DL112" s="20">
        <f t="shared" si="103"/>
        <v>0</v>
      </c>
      <c r="DM112" s="20">
        <f t="shared" si="103"/>
        <v>0</v>
      </c>
      <c r="DN112" s="20">
        <f t="shared" si="103"/>
        <v>0</v>
      </c>
      <c r="DO112" s="20">
        <f t="shared" si="104"/>
        <v>0</v>
      </c>
      <c r="DP112" s="20">
        <f t="shared" si="104"/>
        <v>26994796</v>
      </c>
      <c r="DR112" s="170"/>
      <c r="DS112" s="43">
        <f t="shared" si="83"/>
        <v>201032026</v>
      </c>
      <c r="DT112" s="180">
        <f t="shared" si="84"/>
        <v>23628627</v>
      </c>
      <c r="DU112" s="182">
        <f t="shared" si="85"/>
        <v>0.11753663070579611</v>
      </c>
    </row>
    <row r="113" spans="1:125" ht="54" hidden="1" customHeight="1" x14ac:dyDescent="0.25">
      <c r="A113" s="234"/>
      <c r="B113" s="238"/>
      <c r="C113" s="46" t="s">
        <v>332</v>
      </c>
      <c r="D113" s="17" t="s">
        <v>333</v>
      </c>
      <c r="E113" s="88">
        <v>211</v>
      </c>
      <c r="F113" s="19" t="s">
        <v>334</v>
      </c>
      <c r="G113" s="20">
        <f t="shared" si="95"/>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87"/>
        <v>0.90476190476190477</v>
      </c>
      <c r="AD113" s="20">
        <f t="shared" si="96"/>
        <v>9500000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+'[3]OCTUBRE 2018'!$AF$198</f>
        <v>9500000</v>
      </c>
      <c r="AZ113" s="21">
        <f t="shared" si="68"/>
        <v>9.5238095238095233E-2</v>
      </c>
      <c r="BA113" s="20">
        <f t="shared" si="97"/>
        <v>1000000</v>
      </c>
      <c r="BB113" s="20">
        <f t="shared" si="98"/>
        <v>0</v>
      </c>
      <c r="BC113" s="20">
        <f t="shared" si="98"/>
        <v>0</v>
      </c>
      <c r="BD113" s="20">
        <f t="shared" si="98"/>
        <v>0</v>
      </c>
      <c r="BE113" s="20">
        <f t="shared" si="99"/>
        <v>0</v>
      </c>
      <c r="BF113" s="20">
        <f t="shared" si="99"/>
        <v>0</v>
      </c>
      <c r="BG113" s="20">
        <f t="shared" si="99"/>
        <v>0</v>
      </c>
      <c r="BH113" s="20">
        <f t="shared" si="99"/>
        <v>0</v>
      </c>
      <c r="BI113" s="20">
        <f t="shared" si="99"/>
        <v>0</v>
      </c>
      <c r="BJ113" s="20">
        <f t="shared" si="99"/>
        <v>0</v>
      </c>
      <c r="BK113" s="20">
        <f t="shared" si="99"/>
        <v>0</v>
      </c>
      <c r="BL113" s="20">
        <f t="shared" si="99"/>
        <v>0</v>
      </c>
      <c r="BM113" s="20">
        <f t="shared" si="99"/>
        <v>0</v>
      </c>
      <c r="BN113" s="20">
        <f t="shared" si="99"/>
        <v>0</v>
      </c>
      <c r="BO113" s="20">
        <f t="shared" si="99"/>
        <v>0</v>
      </c>
      <c r="BP113" s="20">
        <f t="shared" si="99"/>
        <v>0</v>
      </c>
      <c r="BQ113" s="20">
        <f t="shared" si="99"/>
        <v>0</v>
      </c>
      <c r="BR113" s="20">
        <f t="shared" si="99"/>
        <v>0</v>
      </c>
      <c r="BS113" s="20">
        <f t="shared" si="99"/>
        <v>0</v>
      </c>
      <c r="BT113" s="20">
        <f t="shared" si="99"/>
        <v>0</v>
      </c>
      <c r="BU113" s="20">
        <f t="shared" si="100"/>
        <v>0</v>
      </c>
      <c r="BV113" s="20">
        <f t="shared" si="100"/>
        <v>1000000</v>
      </c>
      <c r="BW113" s="21">
        <f t="shared" si="88"/>
        <v>0.2857142857142857</v>
      </c>
      <c r="BX113" s="20">
        <f t="shared" si="101"/>
        <v>3000000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+'[2]AGOSTO 2018'!$H$174</f>
        <v>3000000</v>
      </c>
      <c r="CT113" s="21">
        <f t="shared" si="59"/>
        <v>0.7142857142857143</v>
      </c>
      <c r="CU113" s="20">
        <f t="shared" si="86"/>
        <v>7500000</v>
      </c>
      <c r="CV113" s="20">
        <f t="shared" si="102"/>
        <v>0</v>
      </c>
      <c r="CW113" s="20">
        <f t="shared" si="102"/>
        <v>0</v>
      </c>
      <c r="CX113" s="20">
        <f t="shared" si="102"/>
        <v>0</v>
      </c>
      <c r="CY113" s="20">
        <f t="shared" si="103"/>
        <v>0</v>
      </c>
      <c r="CZ113" s="20">
        <f t="shared" si="103"/>
        <v>0</v>
      </c>
      <c r="DA113" s="20">
        <f t="shared" si="103"/>
        <v>0</v>
      </c>
      <c r="DB113" s="20">
        <f t="shared" si="103"/>
        <v>0</v>
      </c>
      <c r="DC113" s="20">
        <f t="shared" si="103"/>
        <v>0</v>
      </c>
      <c r="DD113" s="20">
        <f t="shared" si="103"/>
        <v>0</v>
      </c>
      <c r="DE113" s="20">
        <f t="shared" si="103"/>
        <v>0</v>
      </c>
      <c r="DF113" s="20">
        <f t="shared" si="103"/>
        <v>0</v>
      </c>
      <c r="DG113" s="20">
        <f t="shared" si="103"/>
        <v>0</v>
      </c>
      <c r="DH113" s="20">
        <f t="shared" si="103"/>
        <v>0</v>
      </c>
      <c r="DI113" s="20">
        <f t="shared" si="103"/>
        <v>0</v>
      </c>
      <c r="DJ113" s="20">
        <f t="shared" si="103"/>
        <v>0</v>
      </c>
      <c r="DK113" s="20">
        <f t="shared" si="103"/>
        <v>0</v>
      </c>
      <c r="DL113" s="20">
        <f t="shared" si="103"/>
        <v>0</v>
      </c>
      <c r="DM113" s="20">
        <f t="shared" si="103"/>
        <v>0</v>
      </c>
      <c r="DN113" s="20">
        <f t="shared" si="103"/>
        <v>0</v>
      </c>
      <c r="DO113" s="20">
        <f t="shared" si="104"/>
        <v>0</v>
      </c>
      <c r="DP113" s="20">
        <f t="shared" si="104"/>
        <v>7500000</v>
      </c>
      <c r="DR113" s="170"/>
      <c r="DS113" s="43">
        <f t="shared" si="83"/>
        <v>10500000</v>
      </c>
      <c r="DT113" s="180">
        <f t="shared" si="84"/>
        <v>3000000</v>
      </c>
      <c r="DU113" s="182">
        <f t="shared" si="85"/>
        <v>0.2857142857142857</v>
      </c>
    </row>
    <row r="114" spans="1:125" ht="36.75" hidden="1" customHeight="1" x14ac:dyDescent="0.25">
      <c r="A114" s="234"/>
      <c r="B114" s="238"/>
      <c r="C114" s="46" t="s">
        <v>335</v>
      </c>
      <c r="D114" s="17" t="s">
        <v>336</v>
      </c>
      <c r="E114" s="88">
        <v>211</v>
      </c>
      <c r="F114" s="19" t="s">
        <v>337</v>
      </c>
      <c r="G114" s="20">
        <f t="shared" si="95"/>
        <v>234315524</v>
      </c>
      <c r="H114" s="30"/>
      <c r="I114" s="20"/>
      <c r="J114" s="20">
        <v>1118899</v>
      </c>
      <c r="K114" s="20"/>
      <c r="L114" s="20"/>
      <c r="M114" s="20"/>
      <c r="N114" s="20"/>
      <c r="O114" s="20"/>
      <c r="P114" s="20"/>
      <c r="Q114" s="20"/>
      <c r="R114" s="20"/>
      <c r="S114" s="20"/>
      <c r="T114" s="20"/>
      <c r="U114" s="20"/>
      <c r="V114" s="20"/>
      <c r="W114" s="20"/>
      <c r="X114" s="20"/>
      <c r="Y114" s="20">
        <f>350000000-188079462+68776087</f>
        <v>230696625</v>
      </c>
      <c r="Z114" s="20"/>
      <c r="AA114" s="20"/>
      <c r="AB114" s="20">
        <f>6000000-5000000+1500000</f>
        <v>2500000</v>
      </c>
      <c r="AC114" s="21">
        <f t="shared" si="87"/>
        <v>0.690233072222735</v>
      </c>
      <c r="AD114" s="20">
        <f t="shared" si="96"/>
        <v>161732324</v>
      </c>
      <c r="AE114" s="20"/>
      <c r="AF114" s="20"/>
      <c r="AG114" s="20">
        <f>+'[4]JULIO 2018'!$M$167</f>
        <v>1118899</v>
      </c>
      <c r="AH114" s="20"/>
      <c r="AI114" s="20"/>
      <c r="AJ114" s="20"/>
      <c r="AK114" s="20"/>
      <c r="AL114" s="20"/>
      <c r="AM114" s="20"/>
      <c r="AN114" s="20"/>
      <c r="AO114" s="20"/>
      <c r="AP114" s="20"/>
      <c r="AQ114" s="20"/>
      <c r="AR114" s="20"/>
      <c r="AS114" s="20"/>
      <c r="AT114" s="20"/>
      <c r="AU114" s="20"/>
      <c r="AV114" s="20">
        <f>+'[3]OCTUBRE 2018'!$AA$209</f>
        <v>160613425</v>
      </c>
      <c r="AW114" s="20"/>
      <c r="AX114" s="20"/>
      <c r="AY114" s="20"/>
      <c r="AZ114" s="21">
        <f t="shared" si="68"/>
        <v>0.309766927777265</v>
      </c>
      <c r="BA114" s="20">
        <f t="shared" si="97"/>
        <v>72583200</v>
      </c>
      <c r="BB114" s="20">
        <f t="shared" si="98"/>
        <v>0</v>
      </c>
      <c r="BC114" s="20">
        <f t="shared" si="98"/>
        <v>0</v>
      </c>
      <c r="BD114" s="20">
        <f t="shared" si="98"/>
        <v>0</v>
      </c>
      <c r="BE114" s="20">
        <f t="shared" si="99"/>
        <v>0</v>
      </c>
      <c r="BF114" s="20">
        <f t="shared" si="99"/>
        <v>0</v>
      </c>
      <c r="BG114" s="20">
        <f t="shared" si="99"/>
        <v>0</v>
      </c>
      <c r="BH114" s="20">
        <f t="shared" si="99"/>
        <v>0</v>
      </c>
      <c r="BI114" s="20">
        <f t="shared" si="99"/>
        <v>0</v>
      </c>
      <c r="BJ114" s="20">
        <f t="shared" si="99"/>
        <v>0</v>
      </c>
      <c r="BK114" s="20">
        <f t="shared" si="99"/>
        <v>0</v>
      </c>
      <c r="BL114" s="20">
        <f t="shared" si="99"/>
        <v>0</v>
      </c>
      <c r="BM114" s="20">
        <f t="shared" si="99"/>
        <v>0</v>
      </c>
      <c r="BN114" s="20">
        <f t="shared" si="99"/>
        <v>0</v>
      </c>
      <c r="BO114" s="20">
        <f t="shared" si="99"/>
        <v>0</v>
      </c>
      <c r="BP114" s="20">
        <f t="shared" si="99"/>
        <v>0</v>
      </c>
      <c r="BQ114" s="20">
        <f t="shared" si="99"/>
        <v>0</v>
      </c>
      <c r="BR114" s="20">
        <f t="shared" si="99"/>
        <v>0</v>
      </c>
      <c r="BS114" s="20">
        <f t="shared" si="99"/>
        <v>70083200</v>
      </c>
      <c r="BT114" s="20">
        <f t="shared" si="99"/>
        <v>0</v>
      </c>
      <c r="BU114" s="20">
        <f t="shared" si="100"/>
        <v>0</v>
      </c>
      <c r="BV114" s="20">
        <f t="shared" si="100"/>
        <v>2500000</v>
      </c>
      <c r="BW114" s="21">
        <f t="shared" si="88"/>
        <v>0.690233072222735</v>
      </c>
      <c r="BX114" s="20">
        <f t="shared" si="101"/>
        <v>161732324</v>
      </c>
      <c r="BY114" s="20"/>
      <c r="BZ114" s="20"/>
      <c r="CA114" s="20">
        <f>+'[2]AGOSTO 2018'!$H$191</f>
        <v>1118899</v>
      </c>
      <c r="CB114" s="20"/>
      <c r="CC114" s="20"/>
      <c r="CD114" s="20"/>
      <c r="CE114" s="20"/>
      <c r="CF114" s="20"/>
      <c r="CG114" s="20"/>
      <c r="CH114" s="20"/>
      <c r="CI114" s="20"/>
      <c r="CJ114" s="20"/>
      <c r="CK114" s="20"/>
      <c r="CL114" s="20"/>
      <c r="CM114" s="20"/>
      <c r="CN114" s="20"/>
      <c r="CO114" s="20"/>
      <c r="CP114" s="20">
        <f>+'[2]AGOSTO 2018'!$H$185+'[2]AGOSTO 2018'!$H$187+'[2]AGOSTO 2018'!$H$189</f>
        <v>160613425</v>
      </c>
      <c r="CQ114" s="20"/>
      <c r="CR114" s="20"/>
      <c r="CS114" s="20"/>
      <c r="CT114" s="21">
        <f t="shared" si="59"/>
        <v>0.309766927777265</v>
      </c>
      <c r="CU114" s="20">
        <f t="shared" si="86"/>
        <v>72583200</v>
      </c>
      <c r="CV114" s="20">
        <f t="shared" si="102"/>
        <v>0</v>
      </c>
      <c r="CW114" s="20">
        <f t="shared" si="102"/>
        <v>0</v>
      </c>
      <c r="CX114" s="20">
        <f t="shared" si="102"/>
        <v>0</v>
      </c>
      <c r="CY114" s="20">
        <f t="shared" si="103"/>
        <v>0</v>
      </c>
      <c r="CZ114" s="20">
        <f t="shared" si="103"/>
        <v>0</v>
      </c>
      <c r="DA114" s="20">
        <f t="shared" si="103"/>
        <v>0</v>
      </c>
      <c r="DB114" s="20">
        <f t="shared" si="103"/>
        <v>0</v>
      </c>
      <c r="DC114" s="20">
        <f t="shared" si="103"/>
        <v>0</v>
      </c>
      <c r="DD114" s="20">
        <f t="shared" si="103"/>
        <v>0</v>
      </c>
      <c r="DE114" s="20">
        <f t="shared" si="103"/>
        <v>0</v>
      </c>
      <c r="DF114" s="20">
        <f t="shared" si="103"/>
        <v>0</v>
      </c>
      <c r="DG114" s="20">
        <f t="shared" si="103"/>
        <v>0</v>
      </c>
      <c r="DH114" s="20">
        <f t="shared" si="103"/>
        <v>0</v>
      </c>
      <c r="DI114" s="20">
        <f t="shared" si="103"/>
        <v>0</v>
      </c>
      <c r="DJ114" s="20">
        <f t="shared" si="103"/>
        <v>0</v>
      </c>
      <c r="DK114" s="20">
        <f t="shared" si="103"/>
        <v>0</v>
      </c>
      <c r="DL114" s="20">
        <f t="shared" si="103"/>
        <v>0</v>
      </c>
      <c r="DM114" s="20">
        <f t="shared" si="103"/>
        <v>70083200</v>
      </c>
      <c r="DN114" s="20">
        <f t="shared" si="103"/>
        <v>0</v>
      </c>
      <c r="DO114" s="20">
        <f t="shared" si="104"/>
        <v>0</v>
      </c>
      <c r="DP114" s="20">
        <f t="shared" si="104"/>
        <v>2500000</v>
      </c>
      <c r="DR114" s="170"/>
      <c r="DS114" s="43">
        <f t="shared" si="83"/>
        <v>234315524</v>
      </c>
      <c r="DT114" s="180">
        <f t="shared" si="84"/>
        <v>161732324</v>
      </c>
      <c r="DU114" s="182">
        <f t="shared" si="85"/>
        <v>0.690233072222735</v>
      </c>
    </row>
    <row r="115" spans="1:125" ht="24" hidden="1" customHeight="1" x14ac:dyDescent="0.25">
      <c r="A115" s="234"/>
      <c r="B115" s="238"/>
      <c r="C115" s="46" t="s">
        <v>338</v>
      </c>
      <c r="D115" s="17" t="s">
        <v>339</v>
      </c>
      <c r="E115" s="88">
        <v>211</v>
      </c>
      <c r="F115" s="19" t="s">
        <v>340</v>
      </c>
      <c r="G115" s="20">
        <f t="shared" si="95"/>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87"/>
        <v>1</v>
      </c>
      <c r="AD115" s="20">
        <f t="shared" si="96"/>
        <v>538079462</v>
      </c>
      <c r="AE115" s="20"/>
      <c r="AF115" s="20">
        <f>+'[8]ENERO 2018'!$K$111</f>
        <v>350000000</v>
      </c>
      <c r="AG115" s="20"/>
      <c r="AH115" s="20"/>
      <c r="AI115" s="20"/>
      <c r="AJ115" s="20"/>
      <c r="AK115" s="20"/>
      <c r="AL115" s="20"/>
      <c r="AM115" s="20"/>
      <c r="AN115" s="20"/>
      <c r="AO115" s="20"/>
      <c r="AP115" s="20"/>
      <c r="AQ115" s="20"/>
      <c r="AR115" s="20"/>
      <c r="AS115" s="20"/>
      <c r="AT115" s="20"/>
      <c r="AU115" s="20"/>
      <c r="AV115" s="20">
        <f>+'[4]JULIO 2018'!$AA$177</f>
        <v>188079462</v>
      </c>
      <c r="AW115" s="20"/>
      <c r="AX115" s="20"/>
      <c r="AY115" s="20"/>
      <c r="AZ115" s="21">
        <f t="shared" si="68"/>
        <v>0</v>
      </c>
      <c r="BA115" s="20">
        <f t="shared" si="97"/>
        <v>0</v>
      </c>
      <c r="BB115" s="20">
        <f t="shared" si="98"/>
        <v>0</v>
      </c>
      <c r="BC115" s="20">
        <f t="shared" si="98"/>
        <v>0</v>
      </c>
      <c r="BD115" s="20">
        <f t="shared" si="98"/>
        <v>0</v>
      </c>
      <c r="BE115" s="20">
        <f t="shared" si="99"/>
        <v>0</v>
      </c>
      <c r="BF115" s="20">
        <f t="shared" si="99"/>
        <v>0</v>
      </c>
      <c r="BG115" s="20">
        <f t="shared" si="99"/>
        <v>0</v>
      </c>
      <c r="BH115" s="20">
        <f t="shared" si="99"/>
        <v>0</v>
      </c>
      <c r="BI115" s="20">
        <f t="shared" si="99"/>
        <v>0</v>
      </c>
      <c r="BJ115" s="20">
        <f t="shared" si="99"/>
        <v>0</v>
      </c>
      <c r="BK115" s="20">
        <f t="shared" si="99"/>
        <v>0</v>
      </c>
      <c r="BL115" s="20">
        <f t="shared" si="99"/>
        <v>0</v>
      </c>
      <c r="BM115" s="20">
        <f t="shared" si="99"/>
        <v>0</v>
      </c>
      <c r="BN115" s="20">
        <f t="shared" si="99"/>
        <v>0</v>
      </c>
      <c r="BO115" s="20">
        <f t="shared" si="99"/>
        <v>0</v>
      </c>
      <c r="BP115" s="20">
        <f t="shared" si="99"/>
        <v>0</v>
      </c>
      <c r="BQ115" s="20">
        <f t="shared" si="99"/>
        <v>0</v>
      </c>
      <c r="BR115" s="20">
        <f t="shared" si="99"/>
        <v>0</v>
      </c>
      <c r="BS115" s="20">
        <f t="shared" si="99"/>
        <v>0</v>
      </c>
      <c r="BT115" s="20">
        <f t="shared" si="99"/>
        <v>0</v>
      </c>
      <c r="BU115" s="20">
        <f t="shared" si="100"/>
        <v>0</v>
      </c>
      <c r="BV115" s="20">
        <f t="shared" si="100"/>
        <v>0</v>
      </c>
      <c r="BW115" s="21">
        <f t="shared" si="88"/>
        <v>0.99775620315350377</v>
      </c>
      <c r="BX115" s="20">
        <f t="shared" si="101"/>
        <v>536872121</v>
      </c>
      <c r="BY115" s="20"/>
      <c r="BZ115" s="20">
        <f>+'[4]JULIO 2018'!$H$178</f>
        <v>349978087</v>
      </c>
      <c r="CA115" s="20"/>
      <c r="CB115" s="20"/>
      <c r="CC115" s="20"/>
      <c r="CD115" s="20"/>
      <c r="CE115" s="20"/>
      <c r="CF115" s="20"/>
      <c r="CG115" s="20"/>
      <c r="CH115" s="20"/>
      <c r="CI115" s="20"/>
      <c r="CJ115" s="20"/>
      <c r="CK115" s="20"/>
      <c r="CL115" s="20"/>
      <c r="CM115" s="20"/>
      <c r="CN115" s="20"/>
      <c r="CO115" s="20"/>
      <c r="CP115" s="20">
        <f>+'[4]JULIO 2018'!$H$205</f>
        <v>186894034</v>
      </c>
      <c r="CQ115" s="20"/>
      <c r="CR115" s="20"/>
      <c r="CS115" s="20"/>
      <c r="CT115" s="21">
        <f t="shared" si="59"/>
        <v>2.2437968464962266E-3</v>
      </c>
      <c r="CU115" s="20">
        <f t="shared" si="86"/>
        <v>1207341</v>
      </c>
      <c r="CV115" s="20">
        <f t="shared" si="102"/>
        <v>0</v>
      </c>
      <c r="CW115" s="20">
        <f t="shared" si="102"/>
        <v>21913</v>
      </c>
      <c r="CX115" s="20">
        <f t="shared" si="102"/>
        <v>0</v>
      </c>
      <c r="CY115" s="20">
        <f t="shared" si="103"/>
        <v>0</v>
      </c>
      <c r="CZ115" s="20">
        <f t="shared" si="103"/>
        <v>0</v>
      </c>
      <c r="DA115" s="20">
        <f t="shared" si="103"/>
        <v>0</v>
      </c>
      <c r="DB115" s="20">
        <f t="shared" si="103"/>
        <v>0</v>
      </c>
      <c r="DC115" s="20">
        <f t="shared" si="103"/>
        <v>0</v>
      </c>
      <c r="DD115" s="20">
        <f t="shared" si="103"/>
        <v>0</v>
      </c>
      <c r="DE115" s="20">
        <f t="shared" si="103"/>
        <v>0</v>
      </c>
      <c r="DF115" s="20">
        <f t="shared" si="103"/>
        <v>0</v>
      </c>
      <c r="DG115" s="20">
        <f t="shared" si="103"/>
        <v>0</v>
      </c>
      <c r="DH115" s="20">
        <f t="shared" si="103"/>
        <v>0</v>
      </c>
      <c r="DI115" s="20">
        <f t="shared" si="103"/>
        <v>0</v>
      </c>
      <c r="DJ115" s="20">
        <f t="shared" si="103"/>
        <v>0</v>
      </c>
      <c r="DK115" s="20">
        <f t="shared" si="103"/>
        <v>0</v>
      </c>
      <c r="DL115" s="20">
        <f t="shared" si="103"/>
        <v>0</v>
      </c>
      <c r="DM115" s="20">
        <f t="shared" si="103"/>
        <v>1185428</v>
      </c>
      <c r="DN115" s="20">
        <f t="shared" si="103"/>
        <v>0</v>
      </c>
      <c r="DO115" s="20">
        <f t="shared" si="104"/>
        <v>0</v>
      </c>
      <c r="DP115" s="20">
        <f t="shared" si="104"/>
        <v>0</v>
      </c>
      <c r="DR115" s="170"/>
      <c r="DS115" s="43">
        <f t="shared" si="83"/>
        <v>538079462</v>
      </c>
      <c r="DT115" s="180">
        <f t="shared" si="84"/>
        <v>536872121</v>
      </c>
      <c r="DU115" s="182">
        <f t="shared" si="85"/>
        <v>0.99775620315350377</v>
      </c>
    </row>
    <row r="116" spans="1:125" ht="32.25" hidden="1" customHeight="1" x14ac:dyDescent="0.25">
      <c r="A116" s="234" t="s">
        <v>308</v>
      </c>
      <c r="B116" s="239" t="s">
        <v>341</v>
      </c>
      <c r="C116" s="46" t="s">
        <v>342</v>
      </c>
      <c r="D116" s="17" t="s">
        <v>343</v>
      </c>
      <c r="E116" s="88">
        <v>510</v>
      </c>
      <c r="F116" s="19" t="s">
        <v>344</v>
      </c>
      <c r="G116" s="20">
        <f t="shared" si="95"/>
        <v>90532420</v>
      </c>
      <c r="H116" s="20"/>
      <c r="I116" s="20">
        <f>60000000+2190823+2865627</f>
        <v>65056450</v>
      </c>
      <c r="J116" s="20"/>
      <c r="K116" s="20"/>
      <c r="L116" s="20"/>
      <c r="M116" s="20"/>
      <c r="N116" s="20"/>
      <c r="O116" s="20"/>
      <c r="P116" s="20"/>
      <c r="Q116" s="20"/>
      <c r="R116" s="20"/>
      <c r="S116" s="20"/>
      <c r="T116" s="20"/>
      <c r="U116" s="20"/>
      <c r="V116" s="20"/>
      <c r="W116" s="20"/>
      <c r="X116" s="20"/>
      <c r="Y116" s="20">
        <v>9397831</v>
      </c>
      <c r="Z116" s="20">
        <v>16078139</v>
      </c>
      <c r="AA116" s="20"/>
      <c r="AB116" s="20"/>
      <c r="AC116" s="21">
        <f t="shared" si="87"/>
        <v>1</v>
      </c>
      <c r="AD116" s="20">
        <f t="shared" si="96"/>
        <v>90532420</v>
      </c>
      <c r="AE116" s="20"/>
      <c r="AF116" s="20">
        <f>+'[2]AGOSTO 2018'!$K$2448</f>
        <v>65056450</v>
      </c>
      <c r="AG116" s="20"/>
      <c r="AH116" s="20"/>
      <c r="AI116" s="20"/>
      <c r="AJ116" s="20"/>
      <c r="AK116" s="20"/>
      <c r="AL116" s="20"/>
      <c r="AM116" s="20"/>
      <c r="AN116" s="20"/>
      <c r="AO116" s="20"/>
      <c r="AP116" s="20"/>
      <c r="AQ116" s="20"/>
      <c r="AR116" s="20"/>
      <c r="AS116" s="20"/>
      <c r="AT116" s="20"/>
      <c r="AU116" s="20"/>
      <c r="AV116" s="20">
        <f>+'[3]OCTUBRE 2018'!$AA$2995</f>
        <v>9397831</v>
      </c>
      <c r="AW116" s="20">
        <f>+'[3]OCTUBRE 2018'!$AB$2995</f>
        <v>16078139</v>
      </c>
      <c r="AX116" s="20"/>
      <c r="AY116" s="20"/>
      <c r="AZ116" s="21">
        <f t="shared" si="68"/>
        <v>0</v>
      </c>
      <c r="BA116" s="20">
        <f t="shared" si="97"/>
        <v>0</v>
      </c>
      <c r="BB116" s="20">
        <f t="shared" si="98"/>
        <v>0</v>
      </c>
      <c r="BC116" s="20">
        <f t="shared" si="98"/>
        <v>0</v>
      </c>
      <c r="BD116" s="20">
        <f t="shared" si="98"/>
        <v>0</v>
      </c>
      <c r="BE116" s="20">
        <f t="shared" si="99"/>
        <v>0</v>
      </c>
      <c r="BF116" s="20">
        <f t="shared" si="99"/>
        <v>0</v>
      </c>
      <c r="BG116" s="20">
        <f t="shared" si="99"/>
        <v>0</v>
      </c>
      <c r="BH116" s="20">
        <f t="shared" si="99"/>
        <v>0</v>
      </c>
      <c r="BI116" s="20">
        <f t="shared" si="99"/>
        <v>0</v>
      </c>
      <c r="BJ116" s="20">
        <f t="shared" si="99"/>
        <v>0</v>
      </c>
      <c r="BK116" s="20">
        <f t="shared" si="99"/>
        <v>0</v>
      </c>
      <c r="BL116" s="20">
        <f t="shared" si="99"/>
        <v>0</v>
      </c>
      <c r="BM116" s="20">
        <f t="shared" si="99"/>
        <v>0</v>
      </c>
      <c r="BN116" s="20">
        <f t="shared" si="99"/>
        <v>0</v>
      </c>
      <c r="BO116" s="20">
        <f t="shared" si="99"/>
        <v>0</v>
      </c>
      <c r="BP116" s="20">
        <f t="shared" si="99"/>
        <v>0</v>
      </c>
      <c r="BQ116" s="20">
        <f t="shared" si="99"/>
        <v>0</v>
      </c>
      <c r="BR116" s="20">
        <f t="shared" si="99"/>
        <v>0</v>
      </c>
      <c r="BS116" s="20">
        <f t="shared" si="99"/>
        <v>0</v>
      </c>
      <c r="BT116" s="20">
        <f t="shared" si="99"/>
        <v>0</v>
      </c>
      <c r="BU116" s="20">
        <f t="shared" si="100"/>
        <v>0</v>
      </c>
      <c r="BV116" s="20">
        <f t="shared" si="100"/>
        <v>0</v>
      </c>
      <c r="BW116" s="21">
        <f t="shared" si="88"/>
        <v>0.89499419103123501</v>
      </c>
      <c r="BX116" s="20">
        <f t="shared" si="101"/>
        <v>81025990</v>
      </c>
      <c r="BY116" s="20"/>
      <c r="BZ116" s="20">
        <f>+'[2]AGOSTO 2018'!$H$2449+'[2]AGOSTO 2018'!$H$2456+'[2]AGOSTO 2018'!$H$2458</f>
        <v>65056450</v>
      </c>
      <c r="CA116" s="20"/>
      <c r="CB116" s="20"/>
      <c r="CC116" s="20"/>
      <c r="CD116" s="20"/>
      <c r="CE116" s="20"/>
      <c r="CF116" s="20"/>
      <c r="CG116" s="20"/>
      <c r="CH116" s="20"/>
      <c r="CI116" s="20"/>
      <c r="CJ116" s="20"/>
      <c r="CK116" s="20"/>
      <c r="CL116" s="20"/>
      <c r="CM116" s="20"/>
      <c r="CN116" s="20"/>
      <c r="CO116" s="20"/>
      <c r="CP116" s="20"/>
      <c r="CQ116" s="20">
        <f>+'[6]SEPTIEMBRE 2018'!$H$2642</f>
        <v>15969540</v>
      </c>
      <c r="CR116" s="20"/>
      <c r="CS116" s="20"/>
      <c r="CT116" s="21">
        <f t="shared" si="59"/>
        <v>0.10500580896876499</v>
      </c>
      <c r="CU116" s="20">
        <f t="shared" si="86"/>
        <v>9506430</v>
      </c>
      <c r="CV116" s="20">
        <f t="shared" si="102"/>
        <v>0</v>
      </c>
      <c r="CW116" s="20">
        <f t="shared" si="102"/>
        <v>0</v>
      </c>
      <c r="CX116" s="20">
        <f t="shared" si="102"/>
        <v>0</v>
      </c>
      <c r="CY116" s="20">
        <f t="shared" si="103"/>
        <v>0</v>
      </c>
      <c r="CZ116" s="20">
        <f t="shared" si="103"/>
        <v>0</v>
      </c>
      <c r="DA116" s="20">
        <f t="shared" si="103"/>
        <v>0</v>
      </c>
      <c r="DB116" s="20">
        <f t="shared" si="103"/>
        <v>0</v>
      </c>
      <c r="DC116" s="20">
        <f t="shared" si="103"/>
        <v>0</v>
      </c>
      <c r="DD116" s="20">
        <f t="shared" si="103"/>
        <v>0</v>
      </c>
      <c r="DE116" s="20">
        <f t="shared" si="103"/>
        <v>0</v>
      </c>
      <c r="DF116" s="20">
        <f t="shared" si="103"/>
        <v>0</v>
      </c>
      <c r="DG116" s="20">
        <f t="shared" si="103"/>
        <v>0</v>
      </c>
      <c r="DH116" s="20">
        <f t="shared" si="103"/>
        <v>0</v>
      </c>
      <c r="DI116" s="20">
        <f t="shared" si="103"/>
        <v>0</v>
      </c>
      <c r="DJ116" s="20">
        <f t="shared" si="103"/>
        <v>0</v>
      </c>
      <c r="DK116" s="20">
        <f t="shared" si="103"/>
        <v>0</v>
      </c>
      <c r="DL116" s="20">
        <f t="shared" si="103"/>
        <v>0</v>
      </c>
      <c r="DM116" s="20">
        <f t="shared" si="103"/>
        <v>9397831</v>
      </c>
      <c r="DN116" s="20">
        <f t="shared" si="103"/>
        <v>108599</v>
      </c>
      <c r="DO116" s="20">
        <f t="shared" si="104"/>
        <v>0</v>
      </c>
      <c r="DP116" s="20">
        <f t="shared" si="104"/>
        <v>0</v>
      </c>
      <c r="DR116" s="170"/>
      <c r="DS116" s="43">
        <f t="shared" si="83"/>
        <v>90532420</v>
      </c>
      <c r="DT116" s="180">
        <f t="shared" si="84"/>
        <v>81025990</v>
      </c>
      <c r="DU116" s="182">
        <f t="shared" si="85"/>
        <v>0.89499419103123501</v>
      </c>
    </row>
    <row r="117" spans="1:125" ht="45" hidden="1" customHeight="1" x14ac:dyDescent="0.25">
      <c r="A117" s="234"/>
      <c r="B117" s="248"/>
      <c r="C117" s="46" t="s">
        <v>345</v>
      </c>
      <c r="D117" s="17" t="s">
        <v>346</v>
      </c>
      <c r="E117" s="88">
        <v>510</v>
      </c>
      <c r="F117" s="19" t="s">
        <v>344</v>
      </c>
      <c r="G117" s="20">
        <f t="shared" si="95"/>
        <v>116528807</v>
      </c>
      <c r="H117" s="20"/>
      <c r="I117" s="20">
        <f>75397803+6572469</f>
        <v>81970272</v>
      </c>
      <c r="J117" s="20"/>
      <c r="K117" s="20"/>
      <c r="L117" s="20"/>
      <c r="M117" s="20"/>
      <c r="N117" s="20"/>
      <c r="O117" s="20"/>
      <c r="P117" s="20"/>
      <c r="Q117" s="20"/>
      <c r="R117" s="20"/>
      <c r="S117" s="20"/>
      <c r="T117" s="20"/>
      <c r="U117" s="20"/>
      <c r="V117" s="20"/>
      <c r="W117" s="20"/>
      <c r="X117" s="20"/>
      <c r="Y117" s="20">
        <v>9397831</v>
      </c>
      <c r="Z117" s="20">
        <v>25160704</v>
      </c>
      <c r="AA117" s="20"/>
      <c r="AB117" s="20"/>
      <c r="AC117" s="21">
        <f t="shared" si="87"/>
        <v>0.99711150393910752</v>
      </c>
      <c r="AD117" s="20">
        <f t="shared" si="96"/>
        <v>116192214</v>
      </c>
      <c r="AE117" s="20"/>
      <c r="AF117" s="20">
        <f>+'[4]JULIO 2018'!$K$2160</f>
        <v>81633679</v>
      </c>
      <c r="AG117" s="20"/>
      <c r="AH117" s="20"/>
      <c r="AI117" s="20"/>
      <c r="AJ117" s="20"/>
      <c r="AK117" s="20"/>
      <c r="AL117" s="20"/>
      <c r="AM117" s="20"/>
      <c r="AN117" s="20"/>
      <c r="AO117" s="20"/>
      <c r="AP117" s="20"/>
      <c r="AQ117" s="20"/>
      <c r="AR117" s="20"/>
      <c r="AS117" s="20"/>
      <c r="AT117" s="20"/>
      <c r="AU117" s="20"/>
      <c r="AV117" s="20">
        <f>+'[3]OCTUBRE 2018'!$AA$3019</f>
        <v>9397831</v>
      </c>
      <c r="AW117" s="20">
        <f>+'[2]AGOSTO 2018'!$AB$2466</f>
        <v>25160704</v>
      </c>
      <c r="AX117" s="20"/>
      <c r="AY117" s="20"/>
      <c r="AZ117" s="21">
        <f t="shared" si="68"/>
        <v>2.8884960608924759E-3</v>
      </c>
      <c r="BA117" s="20">
        <f t="shared" si="97"/>
        <v>336593</v>
      </c>
      <c r="BB117" s="20">
        <f t="shared" si="98"/>
        <v>0</v>
      </c>
      <c r="BC117" s="20">
        <f t="shared" si="98"/>
        <v>336593</v>
      </c>
      <c r="BD117" s="20">
        <f t="shared" si="98"/>
        <v>0</v>
      </c>
      <c r="BE117" s="20">
        <f t="shared" si="99"/>
        <v>0</v>
      </c>
      <c r="BF117" s="20">
        <f t="shared" si="99"/>
        <v>0</v>
      </c>
      <c r="BG117" s="20">
        <f t="shared" si="99"/>
        <v>0</v>
      </c>
      <c r="BH117" s="20">
        <f t="shared" si="99"/>
        <v>0</v>
      </c>
      <c r="BI117" s="20">
        <f t="shared" si="99"/>
        <v>0</v>
      </c>
      <c r="BJ117" s="20">
        <f t="shared" si="99"/>
        <v>0</v>
      </c>
      <c r="BK117" s="20">
        <f t="shared" si="99"/>
        <v>0</v>
      </c>
      <c r="BL117" s="20">
        <f t="shared" si="99"/>
        <v>0</v>
      </c>
      <c r="BM117" s="20">
        <f t="shared" si="99"/>
        <v>0</v>
      </c>
      <c r="BN117" s="20">
        <f t="shared" si="99"/>
        <v>0</v>
      </c>
      <c r="BO117" s="20">
        <f t="shared" si="99"/>
        <v>0</v>
      </c>
      <c r="BP117" s="20">
        <f t="shared" si="99"/>
        <v>0</v>
      </c>
      <c r="BQ117" s="20">
        <f t="shared" si="99"/>
        <v>0</v>
      </c>
      <c r="BR117" s="20">
        <f t="shared" si="99"/>
        <v>0</v>
      </c>
      <c r="BS117" s="20">
        <f t="shared" si="99"/>
        <v>0</v>
      </c>
      <c r="BT117" s="20">
        <f t="shared" si="99"/>
        <v>0</v>
      </c>
      <c r="BU117" s="20">
        <f t="shared" si="100"/>
        <v>0</v>
      </c>
      <c r="BV117" s="20">
        <f t="shared" si="100"/>
        <v>0</v>
      </c>
      <c r="BW117" s="21">
        <f t="shared" si="88"/>
        <v>0.91623024167749356</v>
      </c>
      <c r="BX117" s="20">
        <f t="shared" si="101"/>
        <v>106767217</v>
      </c>
      <c r="BY117" s="20"/>
      <c r="BZ117" s="20">
        <f>+'[2]AGOSTO 2018'!$H$2467+'[2]AGOSTO 2018'!$H$2475+'[2]AGOSTO 2018'!$H$2479</f>
        <v>81633679</v>
      </c>
      <c r="CA117" s="20"/>
      <c r="CB117" s="20"/>
      <c r="CC117" s="20"/>
      <c r="CD117" s="20"/>
      <c r="CE117" s="20"/>
      <c r="CF117" s="20"/>
      <c r="CG117" s="20"/>
      <c r="CH117" s="20"/>
      <c r="CI117" s="20"/>
      <c r="CJ117" s="20"/>
      <c r="CK117" s="20"/>
      <c r="CL117" s="20"/>
      <c r="CM117" s="20"/>
      <c r="CN117" s="20"/>
      <c r="CO117" s="20"/>
      <c r="CP117" s="20"/>
      <c r="CQ117" s="20">
        <f>+'[3]OCTUBRE 2018'!$H$3034</f>
        <v>25133538</v>
      </c>
      <c r="CR117" s="20"/>
      <c r="CS117" s="20"/>
      <c r="CT117" s="21">
        <f t="shared" si="59"/>
        <v>8.3769758322506438E-2</v>
      </c>
      <c r="CU117" s="20">
        <f t="shared" si="86"/>
        <v>9761590</v>
      </c>
      <c r="CV117" s="20">
        <f t="shared" si="102"/>
        <v>0</v>
      </c>
      <c r="CW117" s="20">
        <f t="shared" si="102"/>
        <v>336593</v>
      </c>
      <c r="CX117" s="20">
        <f t="shared" si="102"/>
        <v>0</v>
      </c>
      <c r="CY117" s="20">
        <f t="shared" si="103"/>
        <v>0</v>
      </c>
      <c r="CZ117" s="20">
        <f t="shared" si="103"/>
        <v>0</v>
      </c>
      <c r="DA117" s="20">
        <f t="shared" si="103"/>
        <v>0</v>
      </c>
      <c r="DB117" s="20">
        <f t="shared" si="103"/>
        <v>0</v>
      </c>
      <c r="DC117" s="20">
        <f t="shared" si="103"/>
        <v>0</v>
      </c>
      <c r="DD117" s="20">
        <f t="shared" si="103"/>
        <v>0</v>
      </c>
      <c r="DE117" s="20">
        <f t="shared" si="103"/>
        <v>0</v>
      </c>
      <c r="DF117" s="20">
        <f t="shared" si="103"/>
        <v>0</v>
      </c>
      <c r="DG117" s="20">
        <f t="shared" si="103"/>
        <v>0</v>
      </c>
      <c r="DH117" s="20">
        <f t="shared" si="103"/>
        <v>0</v>
      </c>
      <c r="DI117" s="20">
        <f t="shared" si="103"/>
        <v>0</v>
      </c>
      <c r="DJ117" s="20">
        <f t="shared" si="103"/>
        <v>0</v>
      </c>
      <c r="DK117" s="20">
        <f t="shared" si="103"/>
        <v>0</v>
      </c>
      <c r="DL117" s="20">
        <f t="shared" si="103"/>
        <v>0</v>
      </c>
      <c r="DM117" s="20">
        <f t="shared" si="103"/>
        <v>9397831</v>
      </c>
      <c r="DN117" s="20">
        <f t="shared" si="103"/>
        <v>27166</v>
      </c>
      <c r="DO117" s="20">
        <f t="shared" si="104"/>
        <v>0</v>
      </c>
      <c r="DP117" s="20">
        <f t="shared" si="104"/>
        <v>0</v>
      </c>
      <c r="DR117" s="170"/>
      <c r="DS117" s="43">
        <f t="shared" si="83"/>
        <v>116528807</v>
      </c>
      <c r="DT117" s="180">
        <f t="shared" si="84"/>
        <v>106767217</v>
      </c>
      <c r="DU117" s="182">
        <f t="shared" si="85"/>
        <v>0.91623024167749356</v>
      </c>
    </row>
    <row r="118" spans="1:125" ht="32.25" hidden="1" customHeight="1" x14ac:dyDescent="0.25">
      <c r="A118" s="234"/>
      <c r="B118" s="248"/>
      <c r="C118" s="46" t="s">
        <v>347</v>
      </c>
      <c r="D118" s="17" t="s">
        <v>348</v>
      </c>
      <c r="E118" s="88">
        <v>510</v>
      </c>
      <c r="F118" s="19" t="s">
        <v>344</v>
      </c>
      <c r="G118" s="20">
        <f t="shared" si="95"/>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87"/>
        <v>0.83272877182767668</v>
      </c>
      <c r="AD118" s="20">
        <f t="shared" si="96"/>
        <v>6970840</v>
      </c>
      <c r="AE118" s="20"/>
      <c r="AF118" s="20">
        <f>+'[3]OCTUBRE 2018'!$K$3049</f>
        <v>6970840</v>
      </c>
      <c r="AG118" s="20"/>
      <c r="AH118" s="20"/>
      <c r="AI118" s="20"/>
      <c r="AJ118" s="20"/>
      <c r="AK118" s="20"/>
      <c r="AL118" s="20"/>
      <c r="AM118" s="20"/>
      <c r="AN118" s="20"/>
      <c r="AO118" s="20"/>
      <c r="AP118" s="20"/>
      <c r="AQ118" s="20"/>
      <c r="AR118" s="20"/>
      <c r="AS118" s="20"/>
      <c r="AT118" s="20"/>
      <c r="AU118" s="20"/>
      <c r="AV118" s="20"/>
      <c r="AW118" s="20"/>
      <c r="AX118" s="20"/>
      <c r="AY118" s="20"/>
      <c r="AZ118" s="21">
        <f t="shared" si="68"/>
        <v>0.16727122817232332</v>
      </c>
      <c r="BA118" s="20">
        <f t="shared" si="97"/>
        <v>1400241</v>
      </c>
      <c r="BB118" s="20">
        <f t="shared" si="98"/>
        <v>0</v>
      </c>
      <c r="BC118" s="20">
        <f t="shared" si="98"/>
        <v>1400241</v>
      </c>
      <c r="BD118" s="20">
        <f t="shared" si="98"/>
        <v>0</v>
      </c>
      <c r="BE118" s="20">
        <f t="shared" si="99"/>
        <v>0</v>
      </c>
      <c r="BF118" s="20">
        <f t="shared" si="99"/>
        <v>0</v>
      </c>
      <c r="BG118" s="20">
        <f t="shared" si="99"/>
        <v>0</v>
      </c>
      <c r="BH118" s="20">
        <f t="shared" si="99"/>
        <v>0</v>
      </c>
      <c r="BI118" s="20">
        <f t="shared" si="99"/>
        <v>0</v>
      </c>
      <c r="BJ118" s="20">
        <f t="shared" si="99"/>
        <v>0</v>
      </c>
      <c r="BK118" s="20">
        <f t="shared" si="99"/>
        <v>0</v>
      </c>
      <c r="BL118" s="20">
        <f t="shared" si="99"/>
        <v>0</v>
      </c>
      <c r="BM118" s="20">
        <f t="shared" si="99"/>
        <v>0</v>
      </c>
      <c r="BN118" s="20">
        <f t="shared" si="99"/>
        <v>0</v>
      </c>
      <c r="BO118" s="20">
        <f t="shared" si="99"/>
        <v>0</v>
      </c>
      <c r="BP118" s="20">
        <f t="shared" si="99"/>
        <v>0</v>
      </c>
      <c r="BQ118" s="20">
        <f t="shared" si="99"/>
        <v>0</v>
      </c>
      <c r="BR118" s="20">
        <f t="shared" si="99"/>
        <v>0</v>
      </c>
      <c r="BS118" s="20">
        <f t="shared" si="99"/>
        <v>0</v>
      </c>
      <c r="BT118" s="20">
        <f t="shared" si="99"/>
        <v>0</v>
      </c>
      <c r="BU118" s="20">
        <f t="shared" si="100"/>
        <v>0</v>
      </c>
      <c r="BV118" s="20">
        <f t="shared" si="100"/>
        <v>0</v>
      </c>
      <c r="BW118" s="21">
        <f t="shared" si="88"/>
        <v>0</v>
      </c>
      <c r="BX118" s="20">
        <f t="shared" si="101"/>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59"/>
        <v>1</v>
      </c>
      <c r="CU118" s="20">
        <f t="shared" si="86"/>
        <v>8371081</v>
      </c>
      <c r="CV118" s="20">
        <f t="shared" si="102"/>
        <v>0</v>
      </c>
      <c r="CW118" s="20">
        <f t="shared" si="102"/>
        <v>8371081</v>
      </c>
      <c r="CX118" s="20">
        <f t="shared" si="102"/>
        <v>0</v>
      </c>
      <c r="CY118" s="20">
        <f t="shared" si="103"/>
        <v>0</v>
      </c>
      <c r="CZ118" s="20">
        <f t="shared" si="103"/>
        <v>0</v>
      </c>
      <c r="DA118" s="20">
        <f t="shared" si="103"/>
        <v>0</v>
      </c>
      <c r="DB118" s="20">
        <f t="shared" si="103"/>
        <v>0</v>
      </c>
      <c r="DC118" s="20">
        <f t="shared" si="103"/>
        <v>0</v>
      </c>
      <c r="DD118" s="20">
        <f t="shared" si="103"/>
        <v>0</v>
      </c>
      <c r="DE118" s="20">
        <f t="shared" si="103"/>
        <v>0</v>
      </c>
      <c r="DF118" s="20">
        <f t="shared" si="103"/>
        <v>0</v>
      </c>
      <c r="DG118" s="20">
        <f t="shared" si="103"/>
        <v>0</v>
      </c>
      <c r="DH118" s="20">
        <f t="shared" si="103"/>
        <v>0</v>
      </c>
      <c r="DI118" s="20">
        <f t="shared" si="103"/>
        <v>0</v>
      </c>
      <c r="DJ118" s="20">
        <f t="shared" si="103"/>
        <v>0</v>
      </c>
      <c r="DK118" s="20">
        <f t="shared" si="103"/>
        <v>0</v>
      </c>
      <c r="DL118" s="20">
        <f t="shared" si="103"/>
        <v>0</v>
      </c>
      <c r="DM118" s="20">
        <f t="shared" si="103"/>
        <v>0</v>
      </c>
      <c r="DN118" s="20">
        <f t="shared" si="103"/>
        <v>0</v>
      </c>
      <c r="DO118" s="20">
        <f t="shared" si="104"/>
        <v>0</v>
      </c>
      <c r="DP118" s="20">
        <f t="shared" si="104"/>
        <v>0</v>
      </c>
      <c r="DR118" s="169"/>
      <c r="DS118" s="43">
        <f t="shared" si="83"/>
        <v>8371081</v>
      </c>
      <c r="DT118" s="180">
        <f t="shared" si="84"/>
        <v>0</v>
      </c>
      <c r="DU118" s="182">
        <f t="shared" si="85"/>
        <v>0</v>
      </c>
    </row>
    <row r="119" spans="1:125" ht="29.25" hidden="1" customHeight="1" x14ac:dyDescent="0.25">
      <c r="A119" s="234"/>
      <c r="B119" s="240"/>
      <c r="C119" s="46" t="s">
        <v>349</v>
      </c>
      <c r="D119" s="17" t="s">
        <v>350</v>
      </c>
      <c r="E119" s="88">
        <v>510</v>
      </c>
      <c r="F119" s="19" t="s">
        <v>274</v>
      </c>
      <c r="G119" s="20">
        <f t="shared" si="95"/>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7"/>
        <v>1</v>
      </c>
      <c r="AD119" s="20">
        <f t="shared" si="96"/>
        <v>50000000</v>
      </c>
      <c r="AE119" s="20"/>
      <c r="AF119" s="20">
        <f>+'[5]JUNIO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68"/>
        <v>0</v>
      </c>
      <c r="BA119" s="20">
        <f t="shared" si="97"/>
        <v>0</v>
      </c>
      <c r="BB119" s="20">
        <f t="shared" si="98"/>
        <v>0</v>
      </c>
      <c r="BC119" s="20">
        <f t="shared" si="98"/>
        <v>0</v>
      </c>
      <c r="BD119" s="20">
        <f t="shared" si="98"/>
        <v>0</v>
      </c>
      <c r="BE119" s="20">
        <f t="shared" si="99"/>
        <v>0</v>
      </c>
      <c r="BF119" s="20">
        <f t="shared" si="99"/>
        <v>0</v>
      </c>
      <c r="BG119" s="20">
        <f t="shared" si="99"/>
        <v>0</v>
      </c>
      <c r="BH119" s="20">
        <f t="shared" si="99"/>
        <v>0</v>
      </c>
      <c r="BI119" s="20">
        <f t="shared" si="99"/>
        <v>0</v>
      </c>
      <c r="BJ119" s="20">
        <f t="shared" si="99"/>
        <v>0</v>
      </c>
      <c r="BK119" s="20">
        <f t="shared" si="99"/>
        <v>0</v>
      </c>
      <c r="BL119" s="20">
        <f t="shared" si="99"/>
        <v>0</v>
      </c>
      <c r="BM119" s="20">
        <f t="shared" si="99"/>
        <v>0</v>
      </c>
      <c r="BN119" s="20">
        <f t="shared" si="99"/>
        <v>0</v>
      </c>
      <c r="BO119" s="20">
        <f t="shared" si="99"/>
        <v>0</v>
      </c>
      <c r="BP119" s="20">
        <f t="shared" si="99"/>
        <v>0</v>
      </c>
      <c r="BQ119" s="20">
        <f t="shared" si="99"/>
        <v>0</v>
      </c>
      <c r="BR119" s="20">
        <f t="shared" si="99"/>
        <v>0</v>
      </c>
      <c r="BS119" s="20">
        <f t="shared" si="99"/>
        <v>0</v>
      </c>
      <c r="BT119" s="20">
        <f t="shared" si="99"/>
        <v>0</v>
      </c>
      <c r="BU119" s="20">
        <f t="shared" si="100"/>
        <v>0</v>
      </c>
      <c r="BV119" s="20">
        <f t="shared" si="100"/>
        <v>0</v>
      </c>
      <c r="BW119" s="21">
        <f t="shared" si="88"/>
        <v>0.96052000000000004</v>
      </c>
      <c r="BX119" s="20">
        <f t="shared" si="101"/>
        <v>48026000</v>
      </c>
      <c r="BY119" s="20"/>
      <c r="BZ119" s="20">
        <f>+'[2]AGOSTO 2018'!$H$2495</f>
        <v>48026000</v>
      </c>
      <c r="CA119" s="20"/>
      <c r="CB119" s="20"/>
      <c r="CC119" s="20"/>
      <c r="CD119" s="20"/>
      <c r="CE119" s="20"/>
      <c r="CF119" s="20"/>
      <c r="CG119" s="20"/>
      <c r="CH119" s="20"/>
      <c r="CI119" s="20"/>
      <c r="CJ119" s="20"/>
      <c r="CK119" s="20"/>
      <c r="CL119" s="20"/>
      <c r="CM119" s="20"/>
      <c r="CN119" s="20"/>
      <c r="CO119" s="20"/>
      <c r="CP119" s="20"/>
      <c r="CQ119" s="20"/>
      <c r="CR119" s="20"/>
      <c r="CS119" s="20"/>
      <c r="CT119" s="21">
        <f t="shared" si="59"/>
        <v>3.947999999999996E-2</v>
      </c>
      <c r="CU119" s="20">
        <f t="shared" si="86"/>
        <v>1974000</v>
      </c>
      <c r="CV119" s="20">
        <f t="shared" si="102"/>
        <v>0</v>
      </c>
      <c r="CW119" s="20">
        <f t="shared" si="102"/>
        <v>1974000</v>
      </c>
      <c r="CX119" s="20">
        <f t="shared" si="102"/>
        <v>0</v>
      </c>
      <c r="CY119" s="20">
        <f t="shared" si="103"/>
        <v>0</v>
      </c>
      <c r="CZ119" s="20">
        <f t="shared" si="103"/>
        <v>0</v>
      </c>
      <c r="DA119" s="20">
        <f t="shared" si="103"/>
        <v>0</v>
      </c>
      <c r="DB119" s="20">
        <f t="shared" si="103"/>
        <v>0</v>
      </c>
      <c r="DC119" s="20">
        <f t="shared" si="103"/>
        <v>0</v>
      </c>
      <c r="DD119" s="20">
        <f t="shared" si="103"/>
        <v>0</v>
      </c>
      <c r="DE119" s="20">
        <f t="shared" si="103"/>
        <v>0</v>
      </c>
      <c r="DF119" s="20">
        <f t="shared" si="103"/>
        <v>0</v>
      </c>
      <c r="DG119" s="20">
        <f t="shared" si="103"/>
        <v>0</v>
      </c>
      <c r="DH119" s="20">
        <f t="shared" si="103"/>
        <v>0</v>
      </c>
      <c r="DI119" s="20">
        <f t="shared" si="103"/>
        <v>0</v>
      </c>
      <c r="DJ119" s="20">
        <f t="shared" si="103"/>
        <v>0</v>
      </c>
      <c r="DK119" s="20">
        <f t="shared" si="103"/>
        <v>0</v>
      </c>
      <c r="DL119" s="20">
        <f t="shared" si="103"/>
        <v>0</v>
      </c>
      <c r="DM119" s="20">
        <f t="shared" si="103"/>
        <v>0</v>
      </c>
      <c r="DN119" s="20">
        <f t="shared" si="103"/>
        <v>0</v>
      </c>
      <c r="DO119" s="20">
        <f t="shared" si="104"/>
        <v>0</v>
      </c>
      <c r="DP119" s="20">
        <f t="shared" si="104"/>
        <v>0</v>
      </c>
      <c r="DR119" s="170"/>
      <c r="DS119" s="43">
        <f t="shared" si="83"/>
        <v>50000000</v>
      </c>
      <c r="DT119" s="180">
        <f t="shared" si="84"/>
        <v>48026000</v>
      </c>
      <c r="DU119" s="182">
        <f t="shared" si="85"/>
        <v>0.96052000000000004</v>
      </c>
    </row>
    <row r="120" spans="1:125" ht="44.25" hidden="1" customHeight="1" x14ac:dyDescent="0.25">
      <c r="A120" s="234"/>
      <c r="B120" s="92"/>
      <c r="C120" s="46" t="s">
        <v>351</v>
      </c>
      <c r="D120" s="27" t="s">
        <v>352</v>
      </c>
      <c r="E120" s="88">
        <v>510</v>
      </c>
      <c r="F120" s="19" t="s">
        <v>353</v>
      </c>
      <c r="G120" s="20">
        <f t="shared" si="95"/>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87"/>
        <v>#DIV/0!</v>
      </c>
      <c r="AD120" s="20">
        <f t="shared" si="96"/>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68"/>
        <v>#DIV/0!</v>
      </c>
      <c r="BA120" s="20">
        <f t="shared" si="97"/>
        <v>0</v>
      </c>
      <c r="BB120" s="20">
        <f t="shared" si="98"/>
        <v>0</v>
      </c>
      <c r="BC120" s="20">
        <f t="shared" si="98"/>
        <v>0</v>
      </c>
      <c r="BD120" s="20">
        <f t="shared" si="98"/>
        <v>0</v>
      </c>
      <c r="BE120" s="20">
        <f t="shared" si="99"/>
        <v>0</v>
      </c>
      <c r="BF120" s="20">
        <f t="shared" si="99"/>
        <v>0</v>
      </c>
      <c r="BG120" s="20">
        <f t="shared" si="99"/>
        <v>0</v>
      </c>
      <c r="BH120" s="20">
        <f t="shared" si="99"/>
        <v>0</v>
      </c>
      <c r="BI120" s="20">
        <f t="shared" si="99"/>
        <v>0</v>
      </c>
      <c r="BJ120" s="20">
        <f t="shared" si="99"/>
        <v>0</v>
      </c>
      <c r="BK120" s="20">
        <f t="shared" si="99"/>
        <v>0</v>
      </c>
      <c r="BL120" s="20">
        <f t="shared" si="99"/>
        <v>0</v>
      </c>
      <c r="BM120" s="20">
        <f t="shared" si="99"/>
        <v>0</v>
      </c>
      <c r="BN120" s="20">
        <f t="shared" si="99"/>
        <v>0</v>
      </c>
      <c r="BO120" s="20">
        <f t="shared" si="99"/>
        <v>0</v>
      </c>
      <c r="BP120" s="20">
        <f t="shared" si="99"/>
        <v>0</v>
      </c>
      <c r="BQ120" s="20">
        <f t="shared" si="99"/>
        <v>0</v>
      </c>
      <c r="BR120" s="20">
        <f t="shared" si="99"/>
        <v>0</v>
      </c>
      <c r="BS120" s="20">
        <f t="shared" si="99"/>
        <v>0</v>
      </c>
      <c r="BT120" s="20">
        <f t="shared" si="99"/>
        <v>0</v>
      </c>
      <c r="BU120" s="20">
        <f t="shared" si="100"/>
        <v>0</v>
      </c>
      <c r="BV120" s="20">
        <f t="shared" si="100"/>
        <v>0</v>
      </c>
      <c r="BW120" s="21" t="e">
        <f t="shared" si="88"/>
        <v>#DIV/0!</v>
      </c>
      <c r="BX120" s="20">
        <f t="shared" si="101"/>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59"/>
        <v>#DIV/0!</v>
      </c>
      <c r="CU120" s="20">
        <f t="shared" si="86"/>
        <v>0</v>
      </c>
      <c r="CV120" s="20">
        <f t="shared" si="102"/>
        <v>0</v>
      </c>
      <c r="CW120" s="20">
        <f t="shared" si="102"/>
        <v>0</v>
      </c>
      <c r="CX120" s="20">
        <f t="shared" si="102"/>
        <v>0</v>
      </c>
      <c r="CY120" s="20">
        <f t="shared" si="103"/>
        <v>0</v>
      </c>
      <c r="CZ120" s="20">
        <f t="shared" si="103"/>
        <v>0</v>
      </c>
      <c r="DA120" s="20">
        <f t="shared" si="103"/>
        <v>0</v>
      </c>
      <c r="DB120" s="20">
        <f t="shared" si="103"/>
        <v>0</v>
      </c>
      <c r="DC120" s="20">
        <f t="shared" si="103"/>
        <v>0</v>
      </c>
      <c r="DD120" s="20">
        <f t="shared" si="103"/>
        <v>0</v>
      </c>
      <c r="DE120" s="20">
        <f t="shared" si="103"/>
        <v>0</v>
      </c>
      <c r="DF120" s="20">
        <f t="shared" si="103"/>
        <v>0</v>
      </c>
      <c r="DG120" s="20">
        <f t="shared" si="103"/>
        <v>0</v>
      </c>
      <c r="DH120" s="20">
        <f t="shared" si="103"/>
        <v>0</v>
      </c>
      <c r="DI120" s="20">
        <f t="shared" si="103"/>
        <v>0</v>
      </c>
      <c r="DJ120" s="20">
        <f t="shared" si="103"/>
        <v>0</v>
      </c>
      <c r="DK120" s="20">
        <f t="shared" si="103"/>
        <v>0</v>
      </c>
      <c r="DL120" s="20">
        <f t="shared" si="103"/>
        <v>0</v>
      </c>
      <c r="DM120" s="20">
        <f t="shared" si="103"/>
        <v>0</v>
      </c>
      <c r="DN120" s="20">
        <f t="shared" si="103"/>
        <v>0</v>
      </c>
      <c r="DO120" s="20">
        <f t="shared" si="104"/>
        <v>0</v>
      </c>
      <c r="DP120" s="20">
        <f t="shared" si="104"/>
        <v>0</v>
      </c>
      <c r="DR120" s="173"/>
      <c r="DS120" s="43">
        <f t="shared" si="83"/>
        <v>0</v>
      </c>
      <c r="DT120" s="180">
        <f t="shared" si="84"/>
        <v>0</v>
      </c>
      <c r="DU120" s="182" t="e">
        <f t="shared" si="85"/>
        <v>#DIV/0!</v>
      </c>
    </row>
    <row r="121" spans="1:125" ht="24" hidden="1" customHeight="1" x14ac:dyDescent="0.25">
      <c r="A121" s="234"/>
      <c r="B121" s="92"/>
      <c r="C121" s="46" t="s">
        <v>354</v>
      </c>
      <c r="D121" s="27" t="s">
        <v>355</v>
      </c>
      <c r="E121" s="88">
        <v>510</v>
      </c>
      <c r="F121" s="19" t="s">
        <v>356</v>
      </c>
      <c r="G121" s="20">
        <f t="shared" si="95"/>
        <v>32852574</v>
      </c>
      <c r="H121" s="20"/>
      <c r="I121" s="20"/>
      <c r="J121" s="20"/>
      <c r="K121" s="20"/>
      <c r="L121" s="20"/>
      <c r="M121" s="20"/>
      <c r="N121" s="20"/>
      <c r="O121" s="20"/>
      <c r="P121" s="20"/>
      <c r="Q121" s="20"/>
      <c r="R121" s="20"/>
      <c r="S121" s="20"/>
      <c r="T121" s="20"/>
      <c r="U121" s="20"/>
      <c r="V121" s="20"/>
      <c r="W121" s="20"/>
      <c r="X121" s="20"/>
      <c r="Y121" s="20"/>
      <c r="Z121" s="20">
        <v>32852574</v>
      </c>
      <c r="AA121" s="20"/>
      <c r="AB121" s="20"/>
      <c r="AC121" s="21">
        <f t="shared" si="87"/>
        <v>1</v>
      </c>
      <c r="AD121" s="20">
        <f t="shared" si="96"/>
        <v>32852574</v>
      </c>
      <c r="AE121" s="20"/>
      <c r="AF121" s="20"/>
      <c r="AG121" s="20"/>
      <c r="AH121" s="20"/>
      <c r="AI121" s="20"/>
      <c r="AJ121" s="20"/>
      <c r="AK121" s="20"/>
      <c r="AL121" s="20"/>
      <c r="AM121" s="20"/>
      <c r="AN121" s="20"/>
      <c r="AO121" s="20"/>
      <c r="AP121" s="20"/>
      <c r="AQ121" s="20"/>
      <c r="AR121" s="20"/>
      <c r="AS121" s="20"/>
      <c r="AT121" s="20"/>
      <c r="AU121" s="20"/>
      <c r="AV121" s="20"/>
      <c r="AW121" s="20">
        <f>+'[2]AGOSTO 2018'!$AB$2513</f>
        <v>32852574</v>
      </c>
      <c r="AX121" s="20"/>
      <c r="AY121" s="20"/>
      <c r="AZ121" s="21">
        <f t="shared" si="68"/>
        <v>0</v>
      </c>
      <c r="BA121" s="20">
        <f t="shared" si="97"/>
        <v>0</v>
      </c>
      <c r="BB121" s="20">
        <f t="shared" si="98"/>
        <v>0</v>
      </c>
      <c r="BC121" s="20">
        <f t="shared" si="98"/>
        <v>0</v>
      </c>
      <c r="BD121" s="20">
        <f t="shared" si="98"/>
        <v>0</v>
      </c>
      <c r="BE121" s="20">
        <f t="shared" si="98"/>
        <v>0</v>
      </c>
      <c r="BF121" s="20">
        <f t="shared" si="98"/>
        <v>0</v>
      </c>
      <c r="BG121" s="20">
        <f t="shared" si="98"/>
        <v>0</v>
      </c>
      <c r="BH121" s="20">
        <f t="shared" si="98"/>
        <v>0</v>
      </c>
      <c r="BI121" s="20">
        <f t="shared" si="98"/>
        <v>0</v>
      </c>
      <c r="BJ121" s="20">
        <f t="shared" si="98"/>
        <v>0</v>
      </c>
      <c r="BK121" s="20">
        <f t="shared" si="98"/>
        <v>0</v>
      </c>
      <c r="BL121" s="20">
        <f t="shared" si="98"/>
        <v>0</v>
      </c>
      <c r="BM121" s="20">
        <f t="shared" si="98"/>
        <v>0</v>
      </c>
      <c r="BN121" s="20">
        <f t="shared" si="98"/>
        <v>0</v>
      </c>
      <c r="BO121" s="20">
        <f t="shared" si="98"/>
        <v>0</v>
      </c>
      <c r="BP121" s="20">
        <f t="shared" si="98"/>
        <v>0</v>
      </c>
      <c r="BQ121" s="20">
        <f t="shared" si="98"/>
        <v>0</v>
      </c>
      <c r="BR121" s="20">
        <f t="shared" si="99"/>
        <v>0</v>
      </c>
      <c r="BS121" s="20">
        <f t="shared" si="99"/>
        <v>0</v>
      </c>
      <c r="BT121" s="20">
        <f t="shared" si="99"/>
        <v>0</v>
      </c>
      <c r="BU121" s="20">
        <f t="shared" si="100"/>
        <v>0</v>
      </c>
      <c r="BV121" s="20">
        <f t="shared" si="100"/>
        <v>0</v>
      </c>
      <c r="BW121" s="21">
        <f t="shared" si="88"/>
        <v>0.7067227974282928</v>
      </c>
      <c r="BX121" s="20">
        <f t="shared" si="101"/>
        <v>23217663</v>
      </c>
      <c r="BY121" s="20"/>
      <c r="BZ121" s="20"/>
      <c r="CA121" s="20"/>
      <c r="CB121" s="20"/>
      <c r="CC121" s="20"/>
      <c r="CD121" s="20"/>
      <c r="CE121" s="20"/>
      <c r="CF121" s="20"/>
      <c r="CG121" s="20"/>
      <c r="CH121" s="20"/>
      <c r="CI121" s="20"/>
      <c r="CJ121" s="20"/>
      <c r="CK121" s="20"/>
      <c r="CL121" s="20"/>
      <c r="CM121" s="20"/>
      <c r="CN121" s="20"/>
      <c r="CO121" s="20"/>
      <c r="CP121" s="20"/>
      <c r="CQ121" s="20">
        <f>+'[6]SEPTIEMBRE 2018'!$H$2695</f>
        <v>23217663</v>
      </c>
      <c r="CR121" s="20"/>
      <c r="CS121" s="20"/>
      <c r="CT121" s="21">
        <f t="shared" si="59"/>
        <v>0.2932772025717072</v>
      </c>
      <c r="CU121" s="20">
        <f t="shared" si="86"/>
        <v>9634911</v>
      </c>
      <c r="CV121" s="20"/>
      <c r="CW121" s="20">
        <f t="shared" si="102"/>
        <v>0</v>
      </c>
      <c r="CX121" s="20">
        <f t="shared" si="102"/>
        <v>0</v>
      </c>
      <c r="CY121" s="20">
        <f t="shared" si="102"/>
        <v>0</v>
      </c>
      <c r="CZ121" s="20">
        <f t="shared" si="102"/>
        <v>0</v>
      </c>
      <c r="DA121" s="20">
        <f t="shared" si="102"/>
        <v>0</v>
      </c>
      <c r="DB121" s="20">
        <f t="shared" si="102"/>
        <v>0</v>
      </c>
      <c r="DC121" s="20">
        <f t="shared" si="102"/>
        <v>0</v>
      </c>
      <c r="DD121" s="20">
        <f t="shared" si="102"/>
        <v>0</v>
      </c>
      <c r="DE121" s="20">
        <f t="shared" si="102"/>
        <v>0</v>
      </c>
      <c r="DF121" s="20">
        <f t="shared" si="102"/>
        <v>0</v>
      </c>
      <c r="DG121" s="20">
        <f t="shared" si="102"/>
        <v>0</v>
      </c>
      <c r="DH121" s="20">
        <f t="shared" si="102"/>
        <v>0</v>
      </c>
      <c r="DI121" s="20">
        <f t="shared" si="102"/>
        <v>0</v>
      </c>
      <c r="DJ121" s="20">
        <f t="shared" si="102"/>
        <v>0</v>
      </c>
      <c r="DK121" s="20">
        <f t="shared" si="102"/>
        <v>0</v>
      </c>
      <c r="DL121" s="20">
        <f t="shared" si="103"/>
        <v>0</v>
      </c>
      <c r="DM121" s="20">
        <f t="shared" si="103"/>
        <v>0</v>
      </c>
      <c r="DN121" s="20">
        <f t="shared" si="103"/>
        <v>9634911</v>
      </c>
      <c r="DO121" s="20">
        <f t="shared" si="104"/>
        <v>0</v>
      </c>
      <c r="DP121" s="20">
        <f t="shared" si="104"/>
        <v>0</v>
      </c>
      <c r="DR121" s="170"/>
      <c r="DS121" s="43">
        <f t="shared" si="83"/>
        <v>32852574</v>
      </c>
      <c r="DT121" s="180">
        <f t="shared" si="84"/>
        <v>23217663</v>
      </c>
      <c r="DU121" s="182">
        <f t="shared" si="85"/>
        <v>0.7067227974282928</v>
      </c>
    </row>
    <row r="122" spans="1:125" ht="45" hidden="1" customHeight="1" x14ac:dyDescent="0.25">
      <c r="A122" s="234"/>
      <c r="B122" s="51" t="s">
        <v>357</v>
      </c>
      <c r="C122" s="46" t="s">
        <v>358</v>
      </c>
      <c r="D122" s="27" t="s">
        <v>359</v>
      </c>
      <c r="E122" s="88">
        <v>510</v>
      </c>
      <c r="F122" s="19" t="s">
        <v>360</v>
      </c>
      <c r="G122" s="20">
        <f t="shared" si="95"/>
        <v>0</v>
      </c>
      <c r="H122" s="20"/>
      <c r="I122" s="20"/>
      <c r="J122" s="20"/>
      <c r="K122" s="20"/>
      <c r="L122" s="20"/>
      <c r="M122" s="20"/>
      <c r="N122" s="20"/>
      <c r="O122" s="20"/>
      <c r="P122" s="20"/>
      <c r="Q122" s="20"/>
      <c r="R122" s="20"/>
      <c r="S122" s="20"/>
      <c r="T122" s="20"/>
      <c r="U122" s="20"/>
      <c r="V122" s="20"/>
      <c r="W122" s="20"/>
      <c r="X122" s="20"/>
      <c r="Y122" s="20"/>
      <c r="Z122" s="20"/>
      <c r="AA122" s="20"/>
      <c r="AB122" s="20"/>
      <c r="AC122" s="21" t="e">
        <f>+AD122/G122</f>
        <v>#DIV/0!</v>
      </c>
      <c r="AD122" s="20">
        <f t="shared" si="96"/>
        <v>0</v>
      </c>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1" t="e">
        <f t="shared" si="68"/>
        <v>#DIV/0!</v>
      </c>
      <c r="BA122" s="20">
        <f t="shared" si="97"/>
        <v>0</v>
      </c>
      <c r="BB122" s="20">
        <f t="shared" si="98"/>
        <v>0</v>
      </c>
      <c r="BC122" s="20">
        <f t="shared" si="98"/>
        <v>0</v>
      </c>
      <c r="BD122" s="20">
        <f t="shared" si="98"/>
        <v>0</v>
      </c>
      <c r="BE122" s="20">
        <f t="shared" si="99"/>
        <v>0</v>
      </c>
      <c r="BF122" s="20">
        <f t="shared" si="99"/>
        <v>0</v>
      </c>
      <c r="BG122" s="20">
        <f t="shared" si="99"/>
        <v>0</v>
      </c>
      <c r="BH122" s="20">
        <f t="shared" si="99"/>
        <v>0</v>
      </c>
      <c r="BI122" s="20">
        <f t="shared" si="99"/>
        <v>0</v>
      </c>
      <c r="BJ122" s="20">
        <f t="shared" si="99"/>
        <v>0</v>
      </c>
      <c r="BK122" s="20">
        <f t="shared" si="99"/>
        <v>0</v>
      </c>
      <c r="BL122" s="20">
        <f t="shared" si="99"/>
        <v>0</v>
      </c>
      <c r="BM122" s="20">
        <f t="shared" si="99"/>
        <v>0</v>
      </c>
      <c r="BN122" s="20">
        <f t="shared" si="99"/>
        <v>0</v>
      </c>
      <c r="BO122" s="20">
        <f t="shared" si="99"/>
        <v>0</v>
      </c>
      <c r="BP122" s="20">
        <f t="shared" si="99"/>
        <v>0</v>
      </c>
      <c r="BQ122" s="20">
        <f t="shared" si="99"/>
        <v>0</v>
      </c>
      <c r="BR122" s="20">
        <f t="shared" ref="BR122:BT123" si="105">X122-AU122</f>
        <v>0</v>
      </c>
      <c r="BS122" s="20">
        <f t="shared" si="105"/>
        <v>0</v>
      </c>
      <c r="BT122" s="20">
        <f t="shared" si="105"/>
        <v>0</v>
      </c>
      <c r="BU122" s="20">
        <f t="shared" si="100"/>
        <v>0</v>
      </c>
      <c r="BV122" s="20">
        <f t="shared" si="100"/>
        <v>0</v>
      </c>
      <c r="BW122" s="21" t="e">
        <f>+BX122/G122</f>
        <v>#DIV/0!</v>
      </c>
      <c r="BX122" s="20">
        <f t="shared" si="101"/>
        <v>0</v>
      </c>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1" t="e">
        <f t="shared" si="59"/>
        <v>#DIV/0!</v>
      </c>
      <c r="CU122" s="20">
        <f t="shared" si="86"/>
        <v>0</v>
      </c>
      <c r="CV122" s="20">
        <f t="shared" si="102"/>
        <v>0</v>
      </c>
      <c r="CW122" s="20">
        <f t="shared" si="102"/>
        <v>0</v>
      </c>
      <c r="CX122" s="20">
        <f t="shared" si="102"/>
        <v>0</v>
      </c>
      <c r="CY122" s="20">
        <f t="shared" si="103"/>
        <v>0</v>
      </c>
      <c r="CZ122" s="20">
        <f t="shared" si="103"/>
        <v>0</v>
      </c>
      <c r="DA122" s="20">
        <f t="shared" si="103"/>
        <v>0</v>
      </c>
      <c r="DB122" s="20">
        <f t="shared" si="103"/>
        <v>0</v>
      </c>
      <c r="DC122" s="20">
        <f t="shared" si="103"/>
        <v>0</v>
      </c>
      <c r="DD122" s="20">
        <f t="shared" si="103"/>
        <v>0</v>
      </c>
      <c r="DE122" s="20">
        <f t="shared" si="103"/>
        <v>0</v>
      </c>
      <c r="DF122" s="20">
        <f t="shared" si="103"/>
        <v>0</v>
      </c>
      <c r="DG122" s="20">
        <f t="shared" si="103"/>
        <v>0</v>
      </c>
      <c r="DH122" s="20">
        <f t="shared" si="103"/>
        <v>0</v>
      </c>
      <c r="DI122" s="20">
        <f t="shared" si="103"/>
        <v>0</v>
      </c>
      <c r="DJ122" s="20">
        <f t="shared" si="103"/>
        <v>0</v>
      </c>
      <c r="DK122" s="20">
        <f t="shared" si="102"/>
        <v>0</v>
      </c>
      <c r="DL122" s="20">
        <f t="shared" ref="DL122:DN123" si="106">X122-CO122</f>
        <v>0</v>
      </c>
      <c r="DM122" s="20">
        <f t="shared" si="106"/>
        <v>0</v>
      </c>
      <c r="DN122" s="20">
        <f t="shared" si="106"/>
        <v>0</v>
      </c>
      <c r="DO122" s="20">
        <f t="shared" si="104"/>
        <v>0</v>
      </c>
      <c r="DP122" s="20">
        <f t="shared" si="104"/>
        <v>0</v>
      </c>
      <c r="DR122" s="170"/>
      <c r="DS122" s="43">
        <f t="shared" si="83"/>
        <v>0</v>
      </c>
      <c r="DT122" s="180">
        <f t="shared" si="84"/>
        <v>0</v>
      </c>
      <c r="DU122" s="182" t="e">
        <f t="shared" si="85"/>
        <v>#DIV/0!</v>
      </c>
    </row>
    <row r="123" spans="1:125" ht="45" hidden="1" customHeight="1" x14ac:dyDescent="0.25">
      <c r="A123" s="254"/>
      <c r="B123" s="51" t="s">
        <v>361</v>
      </c>
      <c r="C123" s="46" t="s">
        <v>362</v>
      </c>
      <c r="D123" s="27" t="s">
        <v>363</v>
      </c>
      <c r="E123" s="88">
        <v>310</v>
      </c>
      <c r="F123" s="19" t="s">
        <v>364</v>
      </c>
      <c r="G123" s="20">
        <f t="shared" si="95"/>
        <v>225200000</v>
      </c>
      <c r="H123" s="20"/>
      <c r="I123" s="20">
        <v>200000000</v>
      </c>
      <c r="J123" s="20"/>
      <c r="K123" s="20"/>
      <c r="L123" s="20"/>
      <c r="M123" s="20"/>
      <c r="N123" s="20"/>
      <c r="O123" s="20"/>
      <c r="P123" s="20"/>
      <c r="Q123" s="20"/>
      <c r="R123" s="20"/>
      <c r="S123" s="20"/>
      <c r="T123" s="20"/>
      <c r="U123" s="20"/>
      <c r="V123" s="20"/>
      <c r="W123" s="20"/>
      <c r="X123" s="20"/>
      <c r="Y123" s="20">
        <v>10000000</v>
      </c>
      <c r="Z123" s="20"/>
      <c r="AA123" s="20"/>
      <c r="AB123" s="20">
        <f>11000000+4200000</f>
        <v>15200000</v>
      </c>
      <c r="AC123" s="21">
        <f>+AD123/G123</f>
        <v>0.91793960923623441</v>
      </c>
      <c r="AD123" s="20">
        <f t="shared" si="96"/>
        <v>206720000</v>
      </c>
      <c r="AE123" s="20"/>
      <c r="AF123" s="20">
        <f>+'[8]ENERO 2018'!$K$202</f>
        <v>200000000</v>
      </c>
      <c r="AG123" s="20"/>
      <c r="AH123" s="20"/>
      <c r="AI123" s="20"/>
      <c r="AJ123" s="20"/>
      <c r="AK123" s="20"/>
      <c r="AL123" s="20"/>
      <c r="AM123" s="20"/>
      <c r="AN123" s="20"/>
      <c r="AO123" s="20"/>
      <c r="AP123" s="20"/>
      <c r="AQ123" s="20"/>
      <c r="AR123" s="20"/>
      <c r="AS123" s="20"/>
      <c r="AT123" s="20"/>
      <c r="AU123" s="20"/>
      <c r="AV123" s="20"/>
      <c r="AW123" s="20"/>
      <c r="AX123" s="20"/>
      <c r="AY123" s="20">
        <f>+'[3]OCTUBRE 2018'!$AF$642</f>
        <v>6720000</v>
      </c>
      <c r="AZ123" s="21">
        <f t="shared" si="68"/>
        <v>8.2060390763765589E-2</v>
      </c>
      <c r="BA123" s="20">
        <f t="shared" si="97"/>
        <v>18480000</v>
      </c>
      <c r="BB123" s="20">
        <f t="shared" si="98"/>
        <v>0</v>
      </c>
      <c r="BC123" s="20">
        <f t="shared" si="98"/>
        <v>0</v>
      </c>
      <c r="BD123" s="20">
        <f t="shared" si="98"/>
        <v>0</v>
      </c>
      <c r="BE123" s="20">
        <f t="shared" si="98"/>
        <v>0</v>
      </c>
      <c r="BF123" s="20">
        <f t="shared" si="98"/>
        <v>0</v>
      </c>
      <c r="BG123" s="20">
        <f t="shared" si="98"/>
        <v>0</v>
      </c>
      <c r="BH123" s="20">
        <f t="shared" si="98"/>
        <v>0</v>
      </c>
      <c r="BI123" s="20">
        <f t="shared" si="98"/>
        <v>0</v>
      </c>
      <c r="BJ123" s="20">
        <f t="shared" si="98"/>
        <v>0</v>
      </c>
      <c r="BK123" s="20">
        <f t="shared" si="98"/>
        <v>0</v>
      </c>
      <c r="BL123" s="20">
        <f t="shared" si="98"/>
        <v>0</v>
      </c>
      <c r="BM123" s="20">
        <f t="shared" si="98"/>
        <v>0</v>
      </c>
      <c r="BN123" s="20">
        <f t="shared" si="98"/>
        <v>0</v>
      </c>
      <c r="BO123" s="20">
        <f t="shared" si="98"/>
        <v>0</v>
      </c>
      <c r="BP123" s="20">
        <f t="shared" si="98"/>
        <v>0</v>
      </c>
      <c r="BQ123" s="20">
        <f t="shared" si="98"/>
        <v>0</v>
      </c>
      <c r="BR123" s="20">
        <f t="shared" si="105"/>
        <v>0</v>
      </c>
      <c r="BS123" s="20">
        <f t="shared" si="105"/>
        <v>10000000</v>
      </c>
      <c r="BT123" s="20">
        <f t="shared" si="105"/>
        <v>0</v>
      </c>
      <c r="BU123" s="20">
        <f t="shared" si="100"/>
        <v>0</v>
      </c>
      <c r="BV123" s="20">
        <f t="shared" si="100"/>
        <v>8480000</v>
      </c>
      <c r="BW123" s="21">
        <f>+BX123/G123</f>
        <v>0.79375141651865011</v>
      </c>
      <c r="BX123" s="20">
        <f t="shared" si="101"/>
        <v>178752819</v>
      </c>
      <c r="BY123" s="20"/>
      <c r="BZ123" s="20">
        <f>+'[3]OCTUBRE 2018'!$H$640-CS123</f>
        <v>176192819</v>
      </c>
      <c r="CA123" s="20"/>
      <c r="CB123" s="20"/>
      <c r="CC123" s="20"/>
      <c r="CD123" s="20"/>
      <c r="CE123" s="20"/>
      <c r="CF123" s="20"/>
      <c r="CG123" s="20"/>
      <c r="CH123" s="20"/>
      <c r="CI123" s="20"/>
      <c r="CJ123" s="20"/>
      <c r="CK123" s="20"/>
      <c r="CL123" s="20"/>
      <c r="CM123" s="20"/>
      <c r="CN123" s="20"/>
      <c r="CO123" s="20"/>
      <c r="CP123" s="20"/>
      <c r="CQ123" s="20"/>
      <c r="CR123" s="20"/>
      <c r="CS123" s="20">
        <f>+'[3]OCTUBRE 2018'!$H$734+'[3]OCTUBRE 2018'!$H$736</f>
        <v>2560000</v>
      </c>
      <c r="CT123" s="21">
        <f t="shared" si="59"/>
        <v>0.20624858348134989</v>
      </c>
      <c r="CU123" s="20">
        <f t="shared" si="86"/>
        <v>46447181</v>
      </c>
      <c r="CV123" s="20">
        <f t="shared" si="102"/>
        <v>0</v>
      </c>
      <c r="CW123" s="20">
        <f t="shared" si="102"/>
        <v>23807181</v>
      </c>
      <c r="CX123" s="20">
        <f t="shared" si="102"/>
        <v>0</v>
      </c>
      <c r="CY123" s="20">
        <f t="shared" si="102"/>
        <v>0</v>
      </c>
      <c r="CZ123" s="20">
        <f t="shared" si="102"/>
        <v>0</v>
      </c>
      <c r="DA123" s="20">
        <f t="shared" si="102"/>
        <v>0</v>
      </c>
      <c r="DB123" s="20">
        <f t="shared" si="102"/>
        <v>0</v>
      </c>
      <c r="DC123" s="20">
        <f t="shared" si="102"/>
        <v>0</v>
      </c>
      <c r="DD123" s="20">
        <f t="shared" si="102"/>
        <v>0</v>
      </c>
      <c r="DE123" s="20">
        <f t="shared" si="102"/>
        <v>0</v>
      </c>
      <c r="DF123" s="20">
        <f t="shared" si="102"/>
        <v>0</v>
      </c>
      <c r="DG123" s="20">
        <f t="shared" si="102"/>
        <v>0</v>
      </c>
      <c r="DH123" s="20">
        <f t="shared" si="102"/>
        <v>0</v>
      </c>
      <c r="DI123" s="20">
        <f t="shared" si="102"/>
        <v>0</v>
      </c>
      <c r="DJ123" s="20">
        <f t="shared" si="102"/>
        <v>0</v>
      </c>
      <c r="DK123" s="20">
        <f t="shared" si="102"/>
        <v>0</v>
      </c>
      <c r="DL123" s="20">
        <f t="shared" si="106"/>
        <v>0</v>
      </c>
      <c r="DM123" s="20">
        <f t="shared" si="106"/>
        <v>10000000</v>
      </c>
      <c r="DN123" s="20">
        <f t="shared" si="106"/>
        <v>0</v>
      </c>
      <c r="DO123" s="20">
        <f t="shared" si="104"/>
        <v>0</v>
      </c>
      <c r="DP123" s="20">
        <f t="shared" si="104"/>
        <v>12640000</v>
      </c>
      <c r="DR123" s="169" t="s">
        <v>388</v>
      </c>
      <c r="DS123" s="43">
        <f t="shared" si="83"/>
        <v>225200000</v>
      </c>
      <c r="DT123" s="180">
        <f t="shared" si="84"/>
        <v>178752819</v>
      </c>
      <c r="DU123" s="182">
        <f t="shared" si="85"/>
        <v>0.79375141651865011</v>
      </c>
    </row>
    <row r="124" spans="1:125" s="42" customFormat="1" ht="20.25" customHeight="1" thickTop="1" thickBot="1" x14ac:dyDescent="0.3">
      <c r="A124" s="93"/>
      <c r="B124" s="284" t="s">
        <v>365</v>
      </c>
      <c r="C124" s="285"/>
      <c r="D124" s="285"/>
      <c r="E124" s="94"/>
      <c r="F124" s="95"/>
      <c r="G124" s="57">
        <f>SUM(G106:G123)</f>
        <v>18360519626</v>
      </c>
      <c r="H124" s="57">
        <f t="shared" ref="H124:BS124" si="107">SUM(H106:H123)</f>
        <v>181434097</v>
      </c>
      <c r="I124" s="57">
        <f t="shared" si="107"/>
        <v>880397803</v>
      </c>
      <c r="J124" s="57">
        <f t="shared" si="107"/>
        <v>104050364</v>
      </c>
      <c r="K124" s="57">
        <f t="shared" si="107"/>
        <v>12000000000</v>
      </c>
      <c r="L124" s="57">
        <f t="shared" si="107"/>
        <v>0</v>
      </c>
      <c r="M124" s="57">
        <f t="shared" si="107"/>
        <v>227821027</v>
      </c>
      <c r="N124" s="57">
        <f t="shared" si="107"/>
        <v>1980512717</v>
      </c>
      <c r="O124" s="57">
        <f t="shared" si="107"/>
        <v>467988946</v>
      </c>
      <c r="P124" s="57">
        <f t="shared" si="107"/>
        <v>460988947</v>
      </c>
      <c r="Q124" s="57">
        <f t="shared" si="107"/>
        <v>460988946</v>
      </c>
      <c r="R124" s="57">
        <f t="shared" si="107"/>
        <v>0</v>
      </c>
      <c r="S124" s="57">
        <f t="shared" si="107"/>
        <v>42838346</v>
      </c>
      <c r="T124" s="57">
        <f t="shared" si="107"/>
        <v>232739646</v>
      </c>
      <c r="U124" s="57">
        <f t="shared" si="107"/>
        <v>145276070</v>
      </c>
      <c r="V124" s="57">
        <f t="shared" si="107"/>
        <v>0</v>
      </c>
      <c r="W124" s="57">
        <f t="shared" si="107"/>
        <v>0</v>
      </c>
      <c r="X124" s="57">
        <f t="shared" si="107"/>
        <v>51081497</v>
      </c>
      <c r="Y124" s="57">
        <f t="shared" si="107"/>
        <v>447571749</v>
      </c>
      <c r="Z124" s="57">
        <f>SUM(Z106:Z123)</f>
        <v>74091417</v>
      </c>
      <c r="AA124" s="57">
        <f t="shared" si="107"/>
        <v>0</v>
      </c>
      <c r="AB124" s="57">
        <f t="shared" si="107"/>
        <v>602738054</v>
      </c>
      <c r="AC124" s="40">
        <f>+AD124/G124</f>
        <v>0.19134583064985855</v>
      </c>
      <c r="AD124" s="57">
        <f t="shared" si="107"/>
        <v>3513208879</v>
      </c>
      <c r="AE124" s="57">
        <f t="shared" si="107"/>
        <v>181434097</v>
      </c>
      <c r="AF124" s="57">
        <f t="shared" si="107"/>
        <v>878660969</v>
      </c>
      <c r="AG124" s="57">
        <f t="shared" si="107"/>
        <v>85053291</v>
      </c>
      <c r="AH124" s="57">
        <f t="shared" si="107"/>
        <v>0</v>
      </c>
      <c r="AI124" s="57">
        <f t="shared" si="107"/>
        <v>0</v>
      </c>
      <c r="AJ124" s="57">
        <f t="shared" si="107"/>
        <v>96596000</v>
      </c>
      <c r="AK124" s="57">
        <f t="shared" si="107"/>
        <v>963247000</v>
      </c>
      <c r="AL124" s="57">
        <f t="shared" si="107"/>
        <v>17735950</v>
      </c>
      <c r="AM124" s="57">
        <f t="shared" si="107"/>
        <v>133027742</v>
      </c>
      <c r="AN124" s="57">
        <f t="shared" si="107"/>
        <v>154628069</v>
      </c>
      <c r="AO124" s="57">
        <f t="shared" si="107"/>
        <v>0</v>
      </c>
      <c r="AP124" s="57">
        <f t="shared" si="107"/>
        <v>0</v>
      </c>
      <c r="AQ124" s="57">
        <f t="shared" si="107"/>
        <v>64340610</v>
      </c>
      <c r="AR124" s="57">
        <f t="shared" si="107"/>
        <v>69449595</v>
      </c>
      <c r="AS124" s="57">
        <f t="shared" si="107"/>
        <v>0</v>
      </c>
      <c r="AT124" s="57">
        <f t="shared" si="107"/>
        <v>0</v>
      </c>
      <c r="AU124" s="57">
        <f t="shared" si="107"/>
        <v>43224335</v>
      </c>
      <c r="AV124" s="57">
        <f t="shared" si="107"/>
        <v>367488549</v>
      </c>
      <c r="AW124" s="57">
        <f t="shared" si="107"/>
        <v>74091417</v>
      </c>
      <c r="AX124" s="57">
        <f t="shared" si="107"/>
        <v>0</v>
      </c>
      <c r="AY124" s="57">
        <f t="shared" si="107"/>
        <v>384231255</v>
      </c>
      <c r="AZ124" s="40">
        <f t="shared" si="68"/>
        <v>0.80865416935014145</v>
      </c>
      <c r="BA124" s="57">
        <f t="shared" si="107"/>
        <v>14847310747</v>
      </c>
      <c r="BB124" s="57">
        <f t="shared" si="107"/>
        <v>0</v>
      </c>
      <c r="BC124" s="57">
        <f t="shared" si="107"/>
        <v>1736834</v>
      </c>
      <c r="BD124" s="57">
        <f t="shared" si="107"/>
        <v>18997073</v>
      </c>
      <c r="BE124" s="57">
        <f t="shared" si="107"/>
        <v>12000000000</v>
      </c>
      <c r="BF124" s="57">
        <f t="shared" si="107"/>
        <v>0</v>
      </c>
      <c r="BG124" s="57">
        <f t="shared" si="107"/>
        <v>131225027</v>
      </c>
      <c r="BH124" s="57">
        <f t="shared" si="107"/>
        <v>1017265717</v>
      </c>
      <c r="BI124" s="57">
        <f t="shared" si="107"/>
        <v>450252996</v>
      </c>
      <c r="BJ124" s="57">
        <f t="shared" si="107"/>
        <v>327961205</v>
      </c>
      <c r="BK124" s="57">
        <f t="shared" si="107"/>
        <v>306360877</v>
      </c>
      <c r="BL124" s="57">
        <f t="shared" si="107"/>
        <v>0</v>
      </c>
      <c r="BM124" s="57">
        <f t="shared" si="107"/>
        <v>42838346</v>
      </c>
      <c r="BN124" s="57">
        <f t="shared" si="107"/>
        <v>168399036</v>
      </c>
      <c r="BO124" s="57">
        <f t="shared" si="107"/>
        <v>75826475</v>
      </c>
      <c r="BP124" s="57">
        <f t="shared" si="107"/>
        <v>0</v>
      </c>
      <c r="BQ124" s="57">
        <f t="shared" si="107"/>
        <v>0</v>
      </c>
      <c r="BR124" s="57">
        <f t="shared" si="107"/>
        <v>7857162</v>
      </c>
      <c r="BS124" s="57">
        <f t="shared" si="107"/>
        <v>80083200</v>
      </c>
      <c r="BT124" s="57">
        <f t="shared" ref="BT124:DP124" si="108">SUM(BT106:BT123)</f>
        <v>0</v>
      </c>
      <c r="BU124" s="57">
        <f t="shared" si="108"/>
        <v>0</v>
      </c>
      <c r="BV124" s="57">
        <f t="shared" si="108"/>
        <v>218506799</v>
      </c>
      <c r="BW124" s="40">
        <f>+BX124/G124</f>
        <v>0.18046779630941584</v>
      </c>
      <c r="BX124" s="57">
        <f t="shared" si="108"/>
        <v>3313482516</v>
      </c>
      <c r="BY124" s="57">
        <f t="shared" si="108"/>
        <v>181434097</v>
      </c>
      <c r="BZ124" s="57">
        <f t="shared" si="108"/>
        <v>845887035</v>
      </c>
      <c r="CA124" s="57">
        <f t="shared" si="108"/>
        <v>85053291</v>
      </c>
      <c r="CB124" s="57">
        <f t="shared" si="108"/>
        <v>0</v>
      </c>
      <c r="CC124" s="57">
        <f t="shared" si="108"/>
        <v>0</v>
      </c>
      <c r="CD124" s="57">
        <f t="shared" si="108"/>
        <v>96596000</v>
      </c>
      <c r="CE124" s="57">
        <f t="shared" si="108"/>
        <v>950929692</v>
      </c>
      <c r="CF124" s="57">
        <f t="shared" si="108"/>
        <v>17735950</v>
      </c>
      <c r="CG124" s="57">
        <f t="shared" si="108"/>
        <v>133027742</v>
      </c>
      <c r="CH124" s="57">
        <f t="shared" si="108"/>
        <v>154628069</v>
      </c>
      <c r="CI124" s="57">
        <f t="shared" si="108"/>
        <v>0</v>
      </c>
      <c r="CJ124" s="57">
        <f t="shared" si="108"/>
        <v>0</v>
      </c>
      <c r="CK124" s="57">
        <f t="shared" si="108"/>
        <v>64340610</v>
      </c>
      <c r="CL124" s="57">
        <f t="shared" si="108"/>
        <v>69449595</v>
      </c>
      <c r="CM124" s="57">
        <f t="shared" si="108"/>
        <v>0</v>
      </c>
      <c r="CN124" s="57">
        <f t="shared" si="108"/>
        <v>0</v>
      </c>
      <c r="CO124" s="57">
        <f t="shared" si="108"/>
        <v>32411960</v>
      </c>
      <c r="CP124" s="57">
        <f t="shared" si="108"/>
        <v>347507459</v>
      </c>
      <c r="CQ124" s="57">
        <f t="shared" si="108"/>
        <v>64320741</v>
      </c>
      <c r="CR124" s="57">
        <f t="shared" si="108"/>
        <v>0</v>
      </c>
      <c r="CS124" s="57">
        <f t="shared" si="108"/>
        <v>270160275</v>
      </c>
      <c r="CT124" s="40">
        <f t="shared" si="59"/>
        <v>0.8195322036905841</v>
      </c>
      <c r="CU124" s="57">
        <f t="shared" si="108"/>
        <v>15047037110</v>
      </c>
      <c r="CV124" s="57">
        <f t="shared" si="108"/>
        <v>0</v>
      </c>
      <c r="CW124" s="57">
        <f t="shared" si="108"/>
        <v>34510768</v>
      </c>
      <c r="CX124" s="57">
        <f t="shared" si="108"/>
        <v>18997073</v>
      </c>
      <c r="CY124" s="57">
        <f t="shared" si="108"/>
        <v>12000000000</v>
      </c>
      <c r="CZ124" s="57">
        <f t="shared" si="108"/>
        <v>0</v>
      </c>
      <c r="DA124" s="57">
        <f t="shared" si="108"/>
        <v>131225027</v>
      </c>
      <c r="DB124" s="57">
        <f t="shared" si="108"/>
        <v>1029583025</v>
      </c>
      <c r="DC124" s="57">
        <f t="shared" si="108"/>
        <v>450252996</v>
      </c>
      <c r="DD124" s="57">
        <f t="shared" si="108"/>
        <v>327961205</v>
      </c>
      <c r="DE124" s="57">
        <f t="shared" si="108"/>
        <v>306360877</v>
      </c>
      <c r="DF124" s="57">
        <f t="shared" si="108"/>
        <v>0</v>
      </c>
      <c r="DG124" s="57">
        <f t="shared" si="108"/>
        <v>42838346</v>
      </c>
      <c r="DH124" s="57">
        <f t="shared" si="108"/>
        <v>168399036</v>
      </c>
      <c r="DI124" s="57">
        <f t="shared" si="108"/>
        <v>75826475</v>
      </c>
      <c r="DJ124" s="57">
        <f t="shared" si="108"/>
        <v>0</v>
      </c>
      <c r="DK124" s="57">
        <f t="shared" si="108"/>
        <v>0</v>
      </c>
      <c r="DL124" s="57">
        <f t="shared" si="108"/>
        <v>18669537</v>
      </c>
      <c r="DM124" s="57">
        <f t="shared" si="108"/>
        <v>100064290</v>
      </c>
      <c r="DN124" s="57">
        <f t="shared" si="108"/>
        <v>9770676</v>
      </c>
      <c r="DO124" s="57">
        <f t="shared" si="108"/>
        <v>0</v>
      </c>
      <c r="DP124" s="57">
        <f t="shared" si="108"/>
        <v>332577779</v>
      </c>
      <c r="DR124" s="174" t="s">
        <v>388</v>
      </c>
      <c r="DS124" s="43">
        <f t="shared" si="83"/>
        <v>18360519626</v>
      </c>
      <c r="DT124" s="180">
        <f t="shared" si="84"/>
        <v>3313482516</v>
      </c>
      <c r="DU124" s="182">
        <f t="shared" si="85"/>
        <v>0.18046779630941584</v>
      </c>
    </row>
    <row r="125" spans="1:125" ht="18.75" customHeight="1" thickTop="1" x14ac:dyDescent="0.25">
      <c r="C125" s="96"/>
      <c r="D125" s="96"/>
      <c r="E125" s="96"/>
      <c r="F125" s="96"/>
      <c r="G125" s="97"/>
      <c r="H125" s="97"/>
      <c r="I125" s="98"/>
      <c r="J125" s="97"/>
      <c r="K125" s="97"/>
      <c r="L125" s="99"/>
      <c r="M125" s="99"/>
      <c r="N125" s="99"/>
      <c r="O125" s="99"/>
      <c r="P125" s="99"/>
      <c r="Q125" s="99"/>
      <c r="R125" s="99"/>
      <c r="S125" s="99"/>
      <c r="T125" s="99"/>
      <c r="U125" s="99"/>
      <c r="V125" s="99"/>
      <c r="W125" s="99"/>
      <c r="X125" s="99"/>
      <c r="Y125" s="99"/>
      <c r="Z125" s="99"/>
      <c r="AA125" s="99"/>
      <c r="AB125" s="99"/>
      <c r="AC125" s="100"/>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0"/>
      <c r="BA125" s="101"/>
      <c r="BB125" s="101"/>
      <c r="BC125" s="101"/>
      <c r="BD125" s="101"/>
      <c r="BE125" s="101"/>
      <c r="BF125" s="101"/>
      <c r="BG125" s="101"/>
      <c r="BH125" s="101"/>
      <c r="BI125" s="101"/>
      <c r="BJ125" s="101"/>
      <c r="BK125" s="101"/>
      <c r="BL125" s="101"/>
      <c r="BM125" s="101"/>
      <c r="BN125" s="101"/>
      <c r="BO125" s="101"/>
      <c r="BP125" s="101"/>
      <c r="BQ125" s="101"/>
      <c r="BR125" s="101"/>
      <c r="BS125" s="101"/>
      <c r="BT125" s="101"/>
      <c r="BU125" s="101"/>
      <c r="BV125" s="101"/>
      <c r="BW125" s="100"/>
      <c r="BX125" s="102"/>
      <c r="BY125" s="101"/>
      <c r="BZ125" s="101"/>
      <c r="CA125" s="101"/>
      <c r="CB125" s="101"/>
      <c r="CC125" s="101"/>
      <c r="CD125" s="101"/>
      <c r="CE125" s="101"/>
      <c r="CF125" s="101"/>
      <c r="CG125" s="101"/>
      <c r="CH125" s="101"/>
      <c r="CI125" s="101"/>
      <c r="CJ125" s="101"/>
      <c r="CK125" s="101"/>
      <c r="CL125" s="101"/>
      <c r="CM125" s="101"/>
      <c r="CN125" s="101"/>
      <c r="CO125" s="101"/>
      <c r="CP125" s="101"/>
      <c r="CQ125" s="101"/>
      <c r="CR125" s="101"/>
      <c r="CS125" s="101"/>
      <c r="CT125" s="100"/>
      <c r="CU125" s="101"/>
      <c r="CV125" s="101"/>
      <c r="CW125" s="101"/>
      <c r="CX125" s="101"/>
      <c r="CY125" s="101"/>
      <c r="CZ125" s="101"/>
      <c r="DA125" s="101"/>
      <c r="DB125" s="101"/>
      <c r="DC125" s="101"/>
      <c r="DD125" s="101"/>
      <c r="DE125" s="101"/>
      <c r="DF125" s="101"/>
      <c r="DG125" s="101"/>
      <c r="DH125" s="101"/>
      <c r="DI125" s="101"/>
      <c r="DJ125" s="101"/>
      <c r="DK125" s="101"/>
      <c r="DL125" s="101"/>
      <c r="DM125" s="101"/>
      <c r="DN125" s="101"/>
      <c r="DO125" s="101"/>
      <c r="DP125" s="101"/>
      <c r="DR125" s="175" t="s">
        <v>14</v>
      </c>
      <c r="DS125" s="178">
        <f>DS35+DS71+DS91+DS105+DS124</f>
        <v>35189775267</v>
      </c>
      <c r="DT125" s="181">
        <f>DT35+DT71+DT91+DT105+DT124</f>
        <v>13015820341</v>
      </c>
      <c r="DU125" s="183">
        <f>+BW126</f>
        <v>0.36987506291936673</v>
      </c>
    </row>
    <row r="126" spans="1:125" ht="19.5" customHeight="1" x14ac:dyDescent="0.25">
      <c r="C126" s="258" t="s">
        <v>366</v>
      </c>
      <c r="D126" s="259"/>
      <c r="E126" s="260"/>
      <c r="F126" s="103"/>
      <c r="G126" s="101">
        <f t="shared" ref="G126:AB126" si="109">G35+G71+G91+G105+G124</f>
        <v>35189775267</v>
      </c>
      <c r="H126" s="101">
        <f t="shared" si="109"/>
        <v>592454384</v>
      </c>
      <c r="I126" s="101">
        <f t="shared" si="109"/>
        <v>2882922911</v>
      </c>
      <c r="J126" s="101">
        <f t="shared" si="109"/>
        <v>290673084</v>
      </c>
      <c r="K126" s="101">
        <f t="shared" si="109"/>
        <v>12000000000</v>
      </c>
      <c r="L126" s="101">
        <f t="shared" si="109"/>
        <v>160000000</v>
      </c>
      <c r="M126" s="101">
        <f t="shared" si="109"/>
        <v>227821027</v>
      </c>
      <c r="N126" s="101">
        <f t="shared" si="109"/>
        <v>3328922629</v>
      </c>
      <c r="O126" s="101">
        <f t="shared" si="109"/>
        <v>486988946</v>
      </c>
      <c r="P126" s="101">
        <f t="shared" si="109"/>
        <v>461988947</v>
      </c>
      <c r="Q126" s="101">
        <f t="shared" si="109"/>
        <v>486988946</v>
      </c>
      <c r="R126" s="101">
        <f t="shared" si="109"/>
        <v>480000000</v>
      </c>
      <c r="S126" s="101">
        <f t="shared" si="109"/>
        <v>42838346</v>
      </c>
      <c r="T126" s="101">
        <f t="shared" si="109"/>
        <v>287739646</v>
      </c>
      <c r="U126" s="101">
        <f t="shared" si="109"/>
        <v>145276070</v>
      </c>
      <c r="V126" s="101">
        <f t="shared" si="109"/>
        <v>6119225925</v>
      </c>
      <c r="W126" s="101">
        <f t="shared" si="109"/>
        <v>1088378236</v>
      </c>
      <c r="X126" s="101">
        <f t="shared" si="109"/>
        <v>117081497</v>
      </c>
      <c r="Y126" s="101">
        <f t="shared" si="109"/>
        <v>1984280309</v>
      </c>
      <c r="Z126" s="101">
        <f>Z35+Z71+Z91+Z105+Z124</f>
        <v>1702623255</v>
      </c>
      <c r="AA126" s="101">
        <f t="shared" si="109"/>
        <v>262389088</v>
      </c>
      <c r="AB126" s="101">
        <f t="shared" si="109"/>
        <v>2041182021</v>
      </c>
      <c r="AC126" s="104">
        <f>+AD126/G126</f>
        <v>0.43619484951341619</v>
      </c>
      <c r="AD126" s="101">
        <f t="shared" ref="AD126:AY126" si="110">AD35+AD71+AD91+AD105+AD124</f>
        <v>15349598727</v>
      </c>
      <c r="AE126" s="101">
        <f t="shared" si="110"/>
        <v>591917790</v>
      </c>
      <c r="AF126" s="67">
        <f t="shared" si="110"/>
        <v>2729836610</v>
      </c>
      <c r="AG126" s="67">
        <f t="shared" si="110"/>
        <v>232519371</v>
      </c>
      <c r="AH126" s="67">
        <f t="shared" si="110"/>
        <v>0</v>
      </c>
      <c r="AI126" s="67">
        <f t="shared" si="110"/>
        <v>139655529</v>
      </c>
      <c r="AJ126" s="101">
        <f t="shared" si="110"/>
        <v>96596000</v>
      </c>
      <c r="AK126" s="101">
        <f t="shared" si="110"/>
        <v>2048046532</v>
      </c>
      <c r="AL126" s="101">
        <f t="shared" si="110"/>
        <v>20348750</v>
      </c>
      <c r="AM126" s="101">
        <f t="shared" si="110"/>
        <v>134027742</v>
      </c>
      <c r="AN126" s="101">
        <f t="shared" si="110"/>
        <v>157240869</v>
      </c>
      <c r="AO126" s="101">
        <f t="shared" si="110"/>
        <v>273722150</v>
      </c>
      <c r="AP126" s="101">
        <f t="shared" si="110"/>
        <v>0</v>
      </c>
      <c r="AQ126" s="101">
        <f t="shared" si="110"/>
        <v>68653410</v>
      </c>
      <c r="AR126" s="101">
        <f t="shared" si="110"/>
        <v>69449595</v>
      </c>
      <c r="AS126" s="101">
        <f t="shared" si="110"/>
        <v>2961328884</v>
      </c>
      <c r="AT126" s="101">
        <f t="shared" si="110"/>
        <v>821322040</v>
      </c>
      <c r="AU126" s="101">
        <f t="shared" si="110"/>
        <v>103543568</v>
      </c>
      <c r="AV126" s="101">
        <f t="shared" si="110"/>
        <v>1542202271</v>
      </c>
      <c r="AW126" s="101">
        <f t="shared" si="110"/>
        <v>1702589922</v>
      </c>
      <c r="AX126" s="101">
        <f t="shared" si="110"/>
        <v>229575438</v>
      </c>
      <c r="AY126" s="101">
        <f t="shared" si="110"/>
        <v>1427022256</v>
      </c>
      <c r="AZ126" s="105">
        <f>1-AC126</f>
        <v>0.56380515048658375</v>
      </c>
      <c r="BA126" s="101">
        <f t="shared" ref="BA126:BV126" si="111">BA35+BA71+BA91+BA105+BA124</f>
        <v>19840176540</v>
      </c>
      <c r="BB126" s="101">
        <f t="shared" si="111"/>
        <v>536594</v>
      </c>
      <c r="BC126" s="67">
        <f t="shared" si="111"/>
        <v>153086301</v>
      </c>
      <c r="BD126" s="67">
        <f t="shared" si="111"/>
        <v>58153713</v>
      </c>
      <c r="BE126" s="67">
        <f t="shared" si="111"/>
        <v>12000000000</v>
      </c>
      <c r="BF126" s="67">
        <f t="shared" si="111"/>
        <v>20344471</v>
      </c>
      <c r="BG126" s="101">
        <f t="shared" si="111"/>
        <v>131225027</v>
      </c>
      <c r="BH126" s="101">
        <f t="shared" si="111"/>
        <v>1280876097</v>
      </c>
      <c r="BI126" s="101">
        <f t="shared" si="111"/>
        <v>466640196</v>
      </c>
      <c r="BJ126" s="101">
        <f t="shared" si="111"/>
        <v>327961205</v>
      </c>
      <c r="BK126" s="101">
        <f t="shared" si="111"/>
        <v>329748077</v>
      </c>
      <c r="BL126" s="101">
        <f t="shared" si="111"/>
        <v>206277850</v>
      </c>
      <c r="BM126" s="101">
        <f t="shared" si="111"/>
        <v>42838346</v>
      </c>
      <c r="BN126" s="101">
        <f t="shared" si="111"/>
        <v>219086236</v>
      </c>
      <c r="BO126" s="101">
        <f t="shared" si="111"/>
        <v>75826475</v>
      </c>
      <c r="BP126" s="101">
        <f t="shared" si="111"/>
        <v>3157897041</v>
      </c>
      <c r="BQ126" s="101">
        <f t="shared" si="111"/>
        <v>267056196</v>
      </c>
      <c r="BR126" s="101">
        <f t="shared" si="111"/>
        <v>13537929</v>
      </c>
      <c r="BS126" s="101">
        <f t="shared" si="111"/>
        <v>442078038</v>
      </c>
      <c r="BT126" s="101">
        <f t="shared" si="111"/>
        <v>33333</v>
      </c>
      <c r="BU126" s="101">
        <f t="shared" si="111"/>
        <v>32813650</v>
      </c>
      <c r="BV126" s="101">
        <f t="shared" si="111"/>
        <v>614159765</v>
      </c>
      <c r="BW126" s="105">
        <f>+BX126/G126</f>
        <v>0.36987506291936673</v>
      </c>
      <c r="BX126" s="101">
        <f t="shared" ref="BX126:CS126" si="112">BX35+BX71+BX91+BX105+BX124</f>
        <v>13015820341</v>
      </c>
      <c r="BY126" s="101">
        <f t="shared" si="112"/>
        <v>589415645</v>
      </c>
      <c r="BZ126" s="101">
        <f>BZ35+BZ71+BZ91+BZ105+BZ124</f>
        <v>2443605480</v>
      </c>
      <c r="CA126" s="101">
        <f>CA35+CA71+CA91+CA105+CA124</f>
        <v>196288447</v>
      </c>
      <c r="CB126" s="101">
        <f t="shared" si="112"/>
        <v>0</v>
      </c>
      <c r="CC126" s="101">
        <f t="shared" si="112"/>
        <v>119567225</v>
      </c>
      <c r="CD126" s="101">
        <f t="shared" si="112"/>
        <v>96596000</v>
      </c>
      <c r="CE126" s="101">
        <f t="shared" si="112"/>
        <v>1293886172</v>
      </c>
      <c r="CF126" s="101">
        <f t="shared" si="112"/>
        <v>19348750</v>
      </c>
      <c r="CG126" s="101">
        <f t="shared" si="112"/>
        <v>133027742</v>
      </c>
      <c r="CH126" s="101">
        <f t="shared" si="112"/>
        <v>156240869</v>
      </c>
      <c r="CI126" s="101">
        <f t="shared" si="112"/>
        <v>252283623</v>
      </c>
      <c r="CJ126" s="101">
        <f t="shared" si="112"/>
        <v>0</v>
      </c>
      <c r="CK126" s="101">
        <f t="shared" si="112"/>
        <v>68653410</v>
      </c>
      <c r="CL126" s="101">
        <f t="shared" si="112"/>
        <v>69449595</v>
      </c>
      <c r="CM126" s="101">
        <f t="shared" si="112"/>
        <v>2289064574</v>
      </c>
      <c r="CN126" s="101">
        <f t="shared" si="112"/>
        <v>800928999</v>
      </c>
      <c r="CO126" s="101">
        <f t="shared" si="112"/>
        <v>92731193</v>
      </c>
      <c r="CP126" s="101">
        <f t="shared" si="112"/>
        <v>1375205723</v>
      </c>
      <c r="CQ126" s="101">
        <f t="shared" si="112"/>
        <v>1667313707</v>
      </c>
      <c r="CR126" s="101">
        <f t="shared" si="112"/>
        <v>124850855</v>
      </c>
      <c r="CS126" s="101">
        <f t="shared" si="112"/>
        <v>1227362332</v>
      </c>
      <c r="CT126" s="21">
        <f>1-BW126</f>
        <v>0.63012493708063322</v>
      </c>
      <c r="CU126" s="101">
        <f t="shared" ref="CU126:DP126" si="113">CU35+CU71+CU91+CU105+CU124</f>
        <v>22173954926</v>
      </c>
      <c r="CV126" s="101">
        <f t="shared" si="113"/>
        <v>3038739</v>
      </c>
      <c r="CW126" s="101">
        <f t="shared" si="113"/>
        <v>439317431</v>
      </c>
      <c r="CX126" s="101">
        <f t="shared" si="113"/>
        <v>94384637</v>
      </c>
      <c r="CY126" s="101">
        <f t="shared" si="113"/>
        <v>12000000000</v>
      </c>
      <c r="CZ126" s="101">
        <f t="shared" si="113"/>
        <v>40432775</v>
      </c>
      <c r="DA126" s="101">
        <f t="shared" si="113"/>
        <v>131225027</v>
      </c>
      <c r="DB126" s="101">
        <f t="shared" si="113"/>
        <v>2035036457</v>
      </c>
      <c r="DC126" s="101">
        <f t="shared" si="113"/>
        <v>467640196</v>
      </c>
      <c r="DD126" s="101">
        <f t="shared" si="113"/>
        <v>328961205</v>
      </c>
      <c r="DE126" s="101">
        <f t="shared" si="113"/>
        <v>330748077</v>
      </c>
      <c r="DF126" s="101">
        <f t="shared" si="113"/>
        <v>227716377</v>
      </c>
      <c r="DG126" s="101">
        <f t="shared" si="113"/>
        <v>42838346</v>
      </c>
      <c r="DH126" s="101">
        <f t="shared" si="113"/>
        <v>219086236</v>
      </c>
      <c r="DI126" s="101">
        <f t="shared" si="113"/>
        <v>75826475</v>
      </c>
      <c r="DJ126" s="101">
        <f t="shared" si="113"/>
        <v>3830161351</v>
      </c>
      <c r="DK126" s="101">
        <f t="shared" si="113"/>
        <v>287449237</v>
      </c>
      <c r="DL126" s="101">
        <f t="shared" si="113"/>
        <v>24350304</v>
      </c>
      <c r="DM126" s="101">
        <f t="shared" si="113"/>
        <v>609074586</v>
      </c>
      <c r="DN126" s="101">
        <f t="shared" si="113"/>
        <v>35309548</v>
      </c>
      <c r="DO126" s="101">
        <f t="shared" si="113"/>
        <v>137538233</v>
      </c>
      <c r="DP126" s="101">
        <f t="shared" si="113"/>
        <v>813819689</v>
      </c>
    </row>
    <row r="127" spans="1:125" ht="5.25" customHeight="1" x14ac:dyDescent="0.25">
      <c r="C127" s="106"/>
      <c r="D127" s="106"/>
      <c r="E127" s="107"/>
      <c r="F127" s="107"/>
      <c r="G127" s="108"/>
      <c r="H127" s="108"/>
      <c r="I127" s="109"/>
      <c r="J127" s="108"/>
      <c r="K127" s="108"/>
      <c r="L127" s="110"/>
      <c r="M127" s="110"/>
      <c r="N127" s="110"/>
      <c r="O127" s="110"/>
      <c r="P127" s="110"/>
      <c r="Q127" s="110"/>
      <c r="R127" s="110"/>
      <c r="S127" s="110"/>
      <c r="T127" s="110"/>
      <c r="U127" s="110"/>
      <c r="V127" s="110"/>
      <c r="W127" s="110"/>
      <c r="X127" s="110"/>
      <c r="Y127" s="110"/>
      <c r="Z127" s="110"/>
      <c r="AA127" s="110"/>
      <c r="AB127" s="110"/>
      <c r="AC127" s="111"/>
      <c r="AD127" s="112"/>
      <c r="AE127" s="112"/>
      <c r="AF127" s="112"/>
      <c r="AG127" s="112"/>
      <c r="AH127" s="112"/>
      <c r="AI127" s="112"/>
      <c r="AJ127" s="112"/>
      <c r="AK127" s="110"/>
      <c r="AL127" s="110"/>
      <c r="AM127" s="110"/>
      <c r="AN127" s="110"/>
      <c r="AO127" s="110"/>
      <c r="AP127" s="110"/>
      <c r="AQ127" s="110"/>
      <c r="AR127" s="110"/>
      <c r="AS127" s="110"/>
      <c r="AT127" s="110"/>
      <c r="AU127" s="110"/>
      <c r="AV127" s="110"/>
      <c r="AW127" s="110"/>
      <c r="AX127" s="110"/>
      <c r="AY127" s="110"/>
      <c r="AZ127" s="111"/>
      <c r="BA127" s="112"/>
      <c r="BB127" s="112"/>
      <c r="BC127" s="112"/>
      <c r="BD127" s="112"/>
      <c r="BE127" s="112"/>
      <c r="BF127" s="112"/>
      <c r="BG127" s="113"/>
      <c r="BH127" s="113"/>
      <c r="BI127" s="113"/>
      <c r="BJ127" s="113"/>
      <c r="BK127" s="113"/>
      <c r="BL127" s="113"/>
      <c r="BM127" s="113"/>
      <c r="BN127" s="113"/>
      <c r="BO127" s="113"/>
      <c r="BP127" s="113"/>
      <c r="BQ127" s="113"/>
      <c r="BR127" s="113"/>
      <c r="BS127" s="113"/>
      <c r="BT127" s="113"/>
      <c r="BU127" s="113"/>
      <c r="BV127" s="113"/>
      <c r="BW127" s="111"/>
      <c r="BX127" s="114"/>
      <c r="BY127" s="115"/>
      <c r="BZ127" s="115"/>
      <c r="CA127" s="115"/>
      <c r="CB127" s="115"/>
      <c r="CC127" s="115"/>
      <c r="CD127" s="110"/>
      <c r="CE127" s="110"/>
      <c r="CF127" s="110"/>
      <c r="CG127" s="110"/>
      <c r="CH127" s="110"/>
      <c r="CI127" s="110"/>
      <c r="CJ127" s="110"/>
      <c r="CK127" s="110"/>
      <c r="CL127" s="110"/>
      <c r="CM127" s="110"/>
      <c r="CN127" s="110"/>
      <c r="CO127" s="110"/>
      <c r="CP127" s="110"/>
      <c r="CQ127" s="110"/>
      <c r="CR127" s="110"/>
      <c r="CS127" s="110"/>
      <c r="CT127" s="21"/>
      <c r="CU127" s="116"/>
      <c r="CV127" s="112"/>
      <c r="CW127" s="112"/>
      <c r="CX127" s="112"/>
      <c r="CY127" s="112"/>
      <c r="CZ127" s="112"/>
      <c r="DA127" s="113"/>
      <c r="DB127" s="113"/>
      <c r="DC127" s="113"/>
      <c r="DD127" s="113"/>
      <c r="DE127" s="113"/>
      <c r="DF127" s="113"/>
      <c r="DG127" s="113"/>
      <c r="DH127" s="113"/>
      <c r="DI127" s="113"/>
      <c r="DJ127" s="113"/>
      <c r="DK127" s="113"/>
      <c r="DL127" s="113"/>
      <c r="DM127" s="113"/>
      <c r="DN127" s="113"/>
      <c r="DO127" s="113"/>
      <c r="DP127" s="113"/>
    </row>
    <row r="128" spans="1:125" ht="25.5" customHeight="1" x14ac:dyDescent="0.25">
      <c r="C128" s="117"/>
      <c r="D128" s="118" t="s">
        <v>367</v>
      </c>
      <c r="E128" s="111">
        <v>111</v>
      </c>
      <c r="F128" s="119"/>
      <c r="G128" s="120">
        <f>SUMIF($E$4:$E$123,"111",$G$4:$G$123)</f>
        <v>14867943269</v>
      </c>
      <c r="H128" s="121">
        <f>SUMIF($E$4:$E$124,"111",$H$4:$H$124)</f>
        <v>181434097</v>
      </c>
      <c r="I128" s="121">
        <f>SUMIF($E$4:$E$124,"111",$I$4:$I$124)</f>
        <v>125000000</v>
      </c>
      <c r="J128" s="121">
        <f>SUMIF($E$4:$E$124,"111",$J$4:$J$124)</f>
        <v>83934392</v>
      </c>
      <c r="K128" s="120">
        <f>SUMIF($E$4:$E$123,"111",$K$4:$K$123)</f>
        <v>12000000000</v>
      </c>
      <c r="L128" s="119">
        <f>SUMIF($E$4:$E$124,"111",$L$4:$L$124)</f>
        <v>0</v>
      </c>
      <c r="M128" s="119">
        <f>SUMIF($E$4:$E$123,"111",$M$4:$M$123)</f>
        <v>0</v>
      </c>
      <c r="N128" s="119">
        <f>SUMIF($E$4:$E$123,"111",$N$4:$N$123)</f>
        <v>1519897747</v>
      </c>
      <c r="O128" s="119">
        <f>SUMIF($E$4:$E$123,"111",$O$4:$O$123)</f>
        <v>310005769</v>
      </c>
      <c r="P128" s="119">
        <f>SUMIF($E$4:$E$123,"111",$P$4:$P$123)</f>
        <v>176397857</v>
      </c>
      <c r="Q128" s="119">
        <f>SUMIF($E$4:$E$123,"111",$Q$4:$Q$123)</f>
        <v>184068915</v>
      </c>
      <c r="R128" s="119">
        <f>SUMIF($E$4:$E$123,"111",$R$4:$R$123)</f>
        <v>0</v>
      </c>
      <c r="S128" s="119">
        <f>SUMIF($E$4:$E$123,"111",$S$4:$S$123)</f>
        <v>40897490</v>
      </c>
      <c r="T128" s="119">
        <f>SUMIF($E$4:$E$123,"111",$T$4:$T$123)</f>
        <v>100000000</v>
      </c>
      <c r="U128" s="119">
        <f>SUMIF($E$4:$E$123,"111",$U$4:$U$123)</f>
        <v>0</v>
      </c>
      <c r="V128" s="119">
        <f>SUMIF($E$4:$E$123,"111",$V$4:$V$123)</f>
        <v>0</v>
      </c>
      <c r="W128" s="119">
        <f>SUMIF($E$4:$E$123,"111",$W$4:$W$123)</f>
        <v>0</v>
      </c>
      <c r="X128" s="119">
        <f>SUMIF($E$4:$E$123,"111",$X$4:$X$123)</f>
        <v>26750747</v>
      </c>
      <c r="Y128" s="119">
        <f>SUMIF($E$4:$E$123,"111",$Y$4:$Y$123)</f>
        <v>0</v>
      </c>
      <c r="Z128" s="119">
        <f>SUMIF($E$4:$E$123,"111",$Z$4:$Z$123)</f>
        <v>0</v>
      </c>
      <c r="AA128" s="119"/>
      <c r="AB128" s="119">
        <f>SUMIF($E$4:$E$123,"111",$AB$4:$AB$123)</f>
        <v>119556255</v>
      </c>
      <c r="AC128" s="122">
        <f t="shared" ref="AC128:AC136" si="114">+AD128/G128</f>
        <v>9.1579399340254511E-2</v>
      </c>
      <c r="AD128" s="120">
        <f>SUMIF($E$4:$E$123,"111",$AD$4:$AD$123)</f>
        <v>1361597314</v>
      </c>
      <c r="AE128" s="120">
        <f>SUMIF($E$4:$E$123,"111",$AE$4:$AE$123)</f>
        <v>181434097</v>
      </c>
      <c r="AF128" s="120">
        <f>SUMIF($E$4:$E$123,"111",$AF$4:$AF$123)</f>
        <v>125000000</v>
      </c>
      <c r="AG128" s="120">
        <f>SUMIF($E$4:$E$123,"111",$AG$4:$AG$123)</f>
        <v>83934392</v>
      </c>
      <c r="AH128" s="120">
        <f>SUMIF($E$4:$E$123,"111",$AH$4:$AH$123)</f>
        <v>0</v>
      </c>
      <c r="AI128" s="120">
        <f>SUMIF($E$4:$E$123,"111",$AI$4:$AI$123)</f>
        <v>0</v>
      </c>
      <c r="AJ128" s="120">
        <f>SUMIF($E$4:$E$123,"111",$AJ$4:$AJ$123)</f>
        <v>0</v>
      </c>
      <c r="AK128" s="120">
        <f>SUMIF($E$4:$E$123,"111",$AK$4:$AK$123)</f>
        <v>785008000</v>
      </c>
      <c r="AL128" s="120">
        <f>SUMIF($E$4:$E$123,"111",$AL$4:$AL$123)</f>
        <v>17735950</v>
      </c>
      <c r="AM128" s="120">
        <f>SUMIF($E$4:$E$123,"111",$AM$4:$AM$123)</f>
        <v>38161671</v>
      </c>
      <c r="AN128" s="120">
        <f>SUMIF($E$4:$E$123,"111",$AN$4:$AN$123)</f>
        <v>9169750</v>
      </c>
      <c r="AO128" s="120">
        <f>SUMIF($E$4:$E$123,"111",$AO$4:$AO$123)</f>
        <v>0</v>
      </c>
      <c r="AP128" s="120">
        <f>SUMIF($E$4:$E$123,"111",$AP$4:$AP$123)</f>
        <v>0</v>
      </c>
      <c r="AQ128" s="120">
        <f>SUMIF($E$4:$E$123,"111",$AQ$4:$AQ$123)</f>
        <v>0</v>
      </c>
      <c r="AR128" s="120">
        <f>SUMIF($E$4:$E$123,"111",$AR$4:$AR$123)</f>
        <v>0</v>
      </c>
      <c r="AS128" s="120">
        <f>SUMIF($E$4:$E$123,"111",$AS$4:$AS$123)</f>
        <v>0</v>
      </c>
      <c r="AT128" s="120">
        <f>SUMIF($E$4:$E$123,"111",$AT$4:$AT$123)</f>
        <v>0</v>
      </c>
      <c r="AU128" s="120">
        <f>SUMIF($E$4:$E$123,"111",$AU$4:$AU$123)</f>
        <v>26503215</v>
      </c>
      <c r="AV128" s="120">
        <f>SUMIF($E$4:$E$123,"111",$AV$4:$AV$123)</f>
        <v>0</v>
      </c>
      <c r="AW128" s="120">
        <f>SUMIF($E$4:$E$123,"111",$AW$4:$AW$123)</f>
        <v>0</v>
      </c>
      <c r="AX128" s="120">
        <f>SUMIF($E$4:$E$123,"111",$AX$4:$AX$123)</f>
        <v>0</v>
      </c>
      <c r="AY128" s="120">
        <f>SUMIF($E$4:$E$123,"111",$AY$4:$AY$123)</f>
        <v>94650239</v>
      </c>
      <c r="AZ128" s="105">
        <f t="shared" ref="AZ128:AZ136" si="115">1-AC128</f>
        <v>0.9084206006597455</v>
      </c>
      <c r="BA128" s="24">
        <f t="shared" ref="BA128:BA135" si="116">SUM(BB128:BV128)</f>
        <v>13506345955</v>
      </c>
      <c r="BB128" s="123">
        <f>SUMIF($E$4:$E$123,"111",$BB$4:$BB$123)</f>
        <v>0</v>
      </c>
      <c r="BC128" s="123">
        <f>SUMIF($E$4:$E$123,"111",$BC$4:$BC$123)</f>
        <v>0</v>
      </c>
      <c r="BD128" s="123">
        <f>SUMIF($E$4:$E$123,"111",$BD$4:$BD$123)</f>
        <v>0</v>
      </c>
      <c r="BE128" s="123">
        <f>SUMIF($E$4:$E$123,"111",$BE$4:$BE$123)</f>
        <v>12000000000</v>
      </c>
      <c r="BF128" s="123">
        <f>SUMIF($E$4:$E$123,"111",$BF$4:$BF$123)</f>
        <v>0</v>
      </c>
      <c r="BG128" s="123">
        <f>SUMIF($E$4:$E$123,"111",$BG$4:$BG$123)</f>
        <v>0</v>
      </c>
      <c r="BH128" s="123">
        <f>SUMIF($E$4:$E$123,"111",$BH$4:$BH$123)</f>
        <v>734889747</v>
      </c>
      <c r="BI128" s="123">
        <f>SUMIF($E$4:$E$123,"111",$BI$4:$BI$123)</f>
        <v>292269819</v>
      </c>
      <c r="BJ128" s="123">
        <f>SUMIF($E$4:$E$123,"111",$BJ$4:$BJ$123)</f>
        <v>138236186</v>
      </c>
      <c r="BK128" s="123">
        <f>SUMIF($E$4:$E$123,"111",$BK$4:$BK$123)</f>
        <v>174899165</v>
      </c>
      <c r="BL128" s="123">
        <f>SUMIF($E$4:$E$123,"111",$BL$4:$BL$123)</f>
        <v>0</v>
      </c>
      <c r="BM128" s="123">
        <f>SUMIF($E$4:$E$123,"111",$BM$4:$BM$123)</f>
        <v>40897490</v>
      </c>
      <c r="BN128" s="123">
        <f>SUMIF($E$4:$E$123,"111",$BN$4:$BN$123)</f>
        <v>100000000</v>
      </c>
      <c r="BO128" s="123">
        <f>SUMIF($E$4:$E$123,"111",$BO$4:$BO$123)</f>
        <v>0</v>
      </c>
      <c r="BP128" s="123">
        <f>SUMIF($E$4:$E$123,"111",$BP$4:$BP$123)</f>
        <v>0</v>
      </c>
      <c r="BQ128" s="123">
        <f>SUMIF($E$4:$E$123,"111",$BQ$4:$BQ$123)</f>
        <v>0</v>
      </c>
      <c r="BR128" s="123">
        <f>SUMIF($E$4:$E$123,"111",$BR$4:$BR$123)</f>
        <v>247532</v>
      </c>
      <c r="BS128" s="123">
        <f>SUMIF($E$4:$E$123,"111",$BS$4:$BS$123)</f>
        <v>0</v>
      </c>
      <c r="BT128" s="123">
        <f>SUMIF($E$4:$E$123,"111",$BT$4:$BT$123)</f>
        <v>0</v>
      </c>
      <c r="BU128" s="123">
        <f>SUMIF($E$4:$E$123,"111",$BU$4:$BU$123)</f>
        <v>0</v>
      </c>
      <c r="BV128" s="124">
        <f>SUMIF($E$4:$E$123,"111",$BV$4:$BV$123)</f>
        <v>24906016</v>
      </c>
      <c r="BW128" s="125">
        <f t="shared" ref="BW128:BW136" si="117">+BX128/G128</f>
        <v>8.8982539821661738E-2</v>
      </c>
      <c r="BX128" s="30">
        <f t="shared" ref="BX128:BX135" si="118">SUM(BY128:CS128)</f>
        <v>1322987354</v>
      </c>
      <c r="BY128" s="120">
        <f>SUMIF($E$4:$E$123,"111",$BY$4:$BY$123)</f>
        <v>181434097</v>
      </c>
      <c r="BZ128" s="120">
        <f>SUMIF($E$4:$E$123,"111",$BZ$4:$BZ$123)</f>
        <v>125000000</v>
      </c>
      <c r="CA128" s="120">
        <f>SUMIF($E$4:$E$123,"111",$CA$4:$CA$123)</f>
        <v>83934392</v>
      </c>
      <c r="CB128" s="120">
        <f>SUMIF($E$4:$E$123,"111",$CB$4:$CB$123)</f>
        <v>0</v>
      </c>
      <c r="CC128" s="120">
        <f>SUMIF($E$4:$E$123,"111",$CC$4:$CC$123)</f>
        <v>0</v>
      </c>
      <c r="CD128" s="120">
        <f>SUMIF($E$4:$E$123,"111",$CD$4:$CD$123)</f>
        <v>0</v>
      </c>
      <c r="CE128" s="120">
        <f>SUMIF($E$4:$E$123,"111",$CE$4:$CE$123)</f>
        <v>773099295</v>
      </c>
      <c r="CF128" s="120">
        <f>SUMIF($E$4:$E$123,"111",$CF$4:$CF$123)</f>
        <v>17735950</v>
      </c>
      <c r="CG128" s="120">
        <f>SUMIF($E$4:$E$123,"111",$CG$4:$CG$123)</f>
        <v>38161671</v>
      </c>
      <c r="CH128" s="120">
        <f>SUMIF($E$4:$E$123,"111",$CH$4:$CH$123)</f>
        <v>9169750</v>
      </c>
      <c r="CI128" s="120">
        <f>SUMIF($E$4:$E$123,"111",$CI$4:$CI$123)</f>
        <v>0</v>
      </c>
      <c r="CJ128" s="120">
        <f>SUMIF($E$4:$E$123,"111",$CJ$4:$CJ$123)</f>
        <v>0</v>
      </c>
      <c r="CK128" s="120">
        <f>SUMIF($E$4:$E$123,"111",$CK$4:$CK$123)</f>
        <v>0</v>
      </c>
      <c r="CL128" s="120">
        <f>SUMIF($E$4:$E$123,"111",$CL$4:$CL$123)</f>
        <v>0</v>
      </c>
      <c r="CM128" s="120">
        <f>SUMIF($E$4:$E$123,"111",$CM$4:$CM$123)</f>
        <v>0</v>
      </c>
      <c r="CN128" s="120">
        <f>SUMIF($E$4:$E$123,"111",$CN$4:$CN$123)</f>
        <v>0</v>
      </c>
      <c r="CO128" s="120">
        <f>SUMIF($E$4:$E$123,"111",$CO$4:$CO$123)</f>
        <v>22411960</v>
      </c>
      <c r="CP128" s="120">
        <f>SUMIF($E$4:$E$123,"111",$CP$4:$CP$123)</f>
        <v>0</v>
      </c>
      <c r="CQ128" s="120">
        <f>SUMIF($E$4:$E$123,"111",$CQ$4:$CQ$123)</f>
        <v>0</v>
      </c>
      <c r="CR128" s="120">
        <f>SUMIF($E$4:$E$123,"111",$CR$4:$CR$123)</f>
        <v>0</v>
      </c>
      <c r="CS128" s="126">
        <f>SUMIF($E$4:$E$123,"111",$CS$4:$CS$123)</f>
        <v>72040239</v>
      </c>
      <c r="CT128" s="21">
        <f t="shared" ref="CT128:CT136" si="119">1-BW128</f>
        <v>0.91101746017833829</v>
      </c>
      <c r="CU128" s="24">
        <f t="shared" ref="CU128:CU135" si="120">SUM(CV128:DP128)</f>
        <v>13544955915</v>
      </c>
      <c r="CV128" s="123">
        <f>SUMIF($E$4:$E$123,"111",$CV$4:$CV$123)</f>
        <v>0</v>
      </c>
      <c r="CW128" s="123">
        <f>SUMIF($E$4:$E$123,"111",$CW$4:$CW$123)</f>
        <v>0</v>
      </c>
      <c r="CX128" s="123">
        <f>SUMIF($E$4:$E$123,"111",$CX$4:$CX$123)</f>
        <v>0</v>
      </c>
      <c r="CY128" s="123">
        <f>SUMIF($E$4:$E$123,"111",$CY$4:$CY$123)</f>
        <v>12000000000</v>
      </c>
      <c r="CZ128" s="123">
        <f>SUMIF($E$4:$E$123,"111",$CZ$4:$CZ$123)</f>
        <v>0</v>
      </c>
      <c r="DA128" s="123">
        <f>SUMIF($E$4:$E$123,"111",$DA$4:$DA$123)</f>
        <v>0</v>
      </c>
      <c r="DB128" s="123">
        <f>SUMIF($E$4:$E$123,"111",$DB$4:$DB$123)</f>
        <v>746798452</v>
      </c>
      <c r="DC128" s="123">
        <f>SUMIF($E$4:$E$123,"111",$DC$4:$DC$123)</f>
        <v>292269819</v>
      </c>
      <c r="DD128" s="123">
        <f>SUMIF($E$4:$E$123,"111",$DD$4:$DD$123)</f>
        <v>138236186</v>
      </c>
      <c r="DE128" s="123">
        <f>SUMIF($E$4:$E$123,"111",$DE$4:$DE$123)</f>
        <v>174899165</v>
      </c>
      <c r="DF128" s="127">
        <f>SUMIF($E$4:$E$123,"111",$DF$4:$DF$123)</f>
        <v>0</v>
      </c>
      <c r="DG128" s="127">
        <f>SUMIF($E$4:$E$123,"111",$DG$4:$DG$123)</f>
        <v>40897490</v>
      </c>
      <c r="DH128" s="127">
        <f>SUMIF($E$4:$E$123,"111",$DH$4:$DH$123)</f>
        <v>100000000</v>
      </c>
      <c r="DI128" s="127">
        <f>SUMIF($E$4:$E$123,"111",$DI$4:$DI$123)</f>
        <v>0</v>
      </c>
      <c r="DJ128" s="127">
        <f>SUMIF($E$4:$E$123,"111",$DJ$4:$DJ$123)</f>
        <v>0</v>
      </c>
      <c r="DK128" s="127">
        <f>SUMIF($E$4:$E$123,"111",$DK$4:$DK$123)</f>
        <v>0</v>
      </c>
      <c r="DL128" s="127">
        <f>SUMIF($E$4:$E$123,"111",$DL$4:$DL$123)</f>
        <v>4338787</v>
      </c>
      <c r="DM128" s="127">
        <f>SUMIF($E$4:$E$123,"111",$DM$4:$DM$123)</f>
        <v>0</v>
      </c>
      <c r="DN128" s="127">
        <f>SUMIF($E$4:$E$123,"111",$DN$4:$DN$123)</f>
        <v>0</v>
      </c>
      <c r="DO128" s="127">
        <f>SUMIF($E$4:$E$123,"111",$DO$4:$DO$123)</f>
        <v>0</v>
      </c>
      <c r="DP128" s="127">
        <f>SUMIF($E$4:$E$123,"111",$DP$4:$DP$123)</f>
        <v>47516016</v>
      </c>
      <c r="DR128" s="167" t="s">
        <v>4</v>
      </c>
      <c r="DS128" s="167" t="s">
        <v>381</v>
      </c>
      <c r="DT128" s="167" t="s">
        <v>382</v>
      </c>
      <c r="DU128" s="168" t="s">
        <v>383</v>
      </c>
    </row>
    <row r="129" spans="3:125" ht="18" customHeight="1" x14ac:dyDescent="0.25">
      <c r="C129" s="128"/>
      <c r="D129" s="118" t="s">
        <v>368</v>
      </c>
      <c r="E129" s="111">
        <v>211</v>
      </c>
      <c r="F129" s="119"/>
      <c r="G129" s="120">
        <f>SUMIF($E$4:$E$123,"211",$G$4:$G$123)</f>
        <v>2967091475</v>
      </c>
      <c r="H129" s="121">
        <f>SUMIF($E$4:$E$124,"211",$H$4:$H$124)</f>
        <v>0</v>
      </c>
      <c r="I129" s="121">
        <f>SUMIF($E$4:$E$124,"211",$I$4:$I$124)</f>
        <v>350000000</v>
      </c>
      <c r="J129" s="121">
        <f>SUMIF($E$4:$E$124,"211",$J$4:$J$124)</f>
        <v>20115972</v>
      </c>
      <c r="K129" s="120">
        <f>SUMIF($E$4:$E$123,"211",$K$4:$K$123)</f>
        <v>0</v>
      </c>
      <c r="L129" s="119">
        <f>SUMIF($E$4:$E$123,"211",$L$4:$L$123)</f>
        <v>0</v>
      </c>
      <c r="M129" s="119">
        <f>SUMIF($E$4:$E$123,"211",$M$4:$M$123)</f>
        <v>227821027</v>
      </c>
      <c r="N129" s="119">
        <f>SUMIF($E$4:$E$123,"211",$N$4:$N$123)</f>
        <v>460614970</v>
      </c>
      <c r="O129" s="119">
        <f>SUMIF($E$4:$E$123,"211",$O$4:$O$123)</f>
        <v>157983177</v>
      </c>
      <c r="P129" s="119">
        <f>SUMIF($E$4:$E$123,"211",$P$4:$P$123)</f>
        <v>284591090</v>
      </c>
      <c r="Q129" s="119">
        <f>SUMIF($E$4:$E$123,"211",$Q$4:$Q$123)</f>
        <v>276920031</v>
      </c>
      <c r="R129" s="119">
        <f>SUMIF($E$4:$E$123,"211",$R$4:$R$123)</f>
        <v>0</v>
      </c>
      <c r="S129" s="119">
        <f>SUMIF($E$4:$E$123,"211",$S$4:$S$123)</f>
        <v>1940856</v>
      </c>
      <c r="T129" s="119">
        <f>SUMIF($E$4:$E$123,"211",$T$4:$T$123)</f>
        <v>132739646</v>
      </c>
      <c r="U129" s="119">
        <f>SUMIF($E$4:$E$123,"211",$U$4:$U$123)</f>
        <v>145276070</v>
      </c>
      <c r="V129" s="119">
        <f>SUMIF($E$4:$E$123,"211",$V$4:$V$123)</f>
        <v>0</v>
      </c>
      <c r="W129" s="119">
        <f>SUMIF($E$4:$E$123,"211",$W$4:$W$123)</f>
        <v>0</v>
      </c>
      <c r="X129" s="119">
        <f>SUMIF($E$4:$E$123,"211",$X$4:$X$123)</f>
        <v>24330750</v>
      </c>
      <c r="Y129" s="119">
        <f>SUMIF($E$4:$E$123,"211",$Y$4:$Y$123)</f>
        <v>418776087</v>
      </c>
      <c r="Z129" s="119">
        <f>SUMIF($E$4:$E$123,"211",$Z$4:$Z$123)</f>
        <v>0</v>
      </c>
      <c r="AA129" s="119"/>
      <c r="AB129" s="119">
        <f>SUMIF($E$4:$E$123,"211",$AB$4:$AB$123)</f>
        <v>465981799</v>
      </c>
      <c r="AC129" s="122">
        <f t="shared" si="114"/>
        <v>0.55554186006348183</v>
      </c>
      <c r="AD129" s="120">
        <f>SUMIF($E$4:$E$123,"211",$AD$4:$AD$123)</f>
        <v>1648343517</v>
      </c>
      <c r="AE129" s="120">
        <f>SUMIF($E$4:$E$123,"211",$AE$4:$AE$123)</f>
        <v>0</v>
      </c>
      <c r="AF129" s="120">
        <f>SUMIF($E$4:$E$123,"211",$AF$4:$AF$123)</f>
        <v>350000000</v>
      </c>
      <c r="AG129" s="120">
        <f>SUMIF($E$4:$E$123,"211",$AG$4:$AG$123)</f>
        <v>1118899</v>
      </c>
      <c r="AH129" s="120">
        <f>SUMIF($E$4:$E$123,"211",$AH$4:$AH$123)</f>
        <v>0</v>
      </c>
      <c r="AI129" s="120">
        <f>SUMIF($E$4:$E$123,"211",$AI$4:$AI$123)</f>
        <v>0</v>
      </c>
      <c r="AJ129" s="120">
        <f>SUMIF($E$4:$E$123,"211",$AJ$4:$AJ$123)</f>
        <v>96596000</v>
      </c>
      <c r="AK129" s="120">
        <f>SUMIF($E$4:$E$123,"211",$AK$4:$AK$123)</f>
        <v>178239000</v>
      </c>
      <c r="AL129" s="120">
        <f>SUMIF($E$4:$E$123,"211",$AL$4:$AL$123)</f>
        <v>0</v>
      </c>
      <c r="AM129" s="120">
        <f>SUMIF($E$4:$E$123,"211",$AM$4:$AM$123)</f>
        <v>94866071</v>
      </c>
      <c r="AN129" s="120">
        <f>SUMIF($E$4:$E$123,"211",$AN$4:$AN$123)</f>
        <v>145458319</v>
      </c>
      <c r="AO129" s="120">
        <f>SUMIF($E$4:$E$123,"211",$AO$4:$AO$123)</f>
        <v>0</v>
      </c>
      <c r="AP129" s="120">
        <f>SUMIF($E$4:$E$123,"211",$AP$4:$AP$123)</f>
        <v>0</v>
      </c>
      <c r="AQ129" s="120">
        <f>SUMIF($E$4:$E$123,"211",$AQ$4:$AQ$123)</f>
        <v>64340610</v>
      </c>
      <c r="AR129" s="120">
        <f>SUMIF($E$4:$E$123,"211",$AR$4:$AR$123)</f>
        <v>69449595</v>
      </c>
      <c r="AS129" s="120">
        <f>SUMIF($E$4:$E$123,"211",$AS$4:$AS$123)</f>
        <v>0</v>
      </c>
      <c r="AT129" s="120">
        <f>SUMIF($E$4:$E$123,"211",$AT$4:$AT$123)</f>
        <v>0</v>
      </c>
      <c r="AU129" s="120">
        <f>SUMIF($E$4:$E$123,"211",$AU$4:$AU$123)</f>
        <v>16721120</v>
      </c>
      <c r="AV129" s="120">
        <f>SUMIF($E$4:$E$123,"211",$AV$4:$AV$123)</f>
        <v>348692887</v>
      </c>
      <c r="AW129" s="120">
        <f>SUMIF($E$4:$E$123,"211",$AW$4:$AW$123)</f>
        <v>0</v>
      </c>
      <c r="AX129" s="120">
        <f>SUMIF($E$4:$E$123,"211",$AX$4:$AX$123)</f>
        <v>0</v>
      </c>
      <c r="AY129" s="120">
        <f>SUMIF($E$4:$E$123,"211",$AY$4:$AY$123)</f>
        <v>282861016</v>
      </c>
      <c r="AZ129" s="105">
        <f t="shared" si="115"/>
        <v>0.44445813993651817</v>
      </c>
      <c r="BA129" s="24">
        <f t="shared" si="116"/>
        <v>1318747958</v>
      </c>
      <c r="BB129" s="123">
        <f>SUMIF($E$4:$E$123,"211",$BB$4:$BB$123)</f>
        <v>0</v>
      </c>
      <c r="BC129" s="123">
        <f>SUMIF($E$4:$E$123,"211",$BC$4:$BC$123)</f>
        <v>0</v>
      </c>
      <c r="BD129" s="123">
        <f>SUMIF($E$4:$E$123,"211",$BD$4:$BD$123)</f>
        <v>18997073</v>
      </c>
      <c r="BE129" s="123">
        <f>SUMIF($E$4:$E$123,"211",$BE$4:$BE$123)</f>
        <v>0</v>
      </c>
      <c r="BF129" s="123">
        <f>SUMIF($E$4:$E$123,"211",$BF$4:$BF$123)</f>
        <v>0</v>
      </c>
      <c r="BG129" s="123">
        <f>SUMIF($E$4:$E$123,"211",$BG$4:$BG$123)</f>
        <v>131225027</v>
      </c>
      <c r="BH129" s="123">
        <f>SUMIF($E$4:$E$123,"211",$BH$4:$BH$123)</f>
        <v>282375970</v>
      </c>
      <c r="BI129" s="123">
        <f>SUMIF($E$4:$E$123,"211",$BI$4:$BI$123)</f>
        <v>157983177</v>
      </c>
      <c r="BJ129" s="123">
        <f>SUMIF($E$4:$E$123,"211",$BJ$4:$BJ$123)</f>
        <v>189725019</v>
      </c>
      <c r="BK129" s="123">
        <f>SUMIF($E$4:$E$123,"211",$BK$4:$BK$123)</f>
        <v>131461712</v>
      </c>
      <c r="BL129" s="123">
        <f>SUMIF($E$4:$E$123,"211",$BL$4:$BL$123)</f>
        <v>0</v>
      </c>
      <c r="BM129" s="123">
        <f>SUMIF($E$4:$E$123,"211",$BM$4:$BM$123)</f>
        <v>1940856</v>
      </c>
      <c r="BN129" s="123">
        <f>SUMIF($E$4:$E$123,"211",$BN$4:$BN$123)</f>
        <v>68399036</v>
      </c>
      <c r="BO129" s="123">
        <f>SUMIF($E$4:$E$123,"211",$BO$4:$BO$123)</f>
        <v>75826475</v>
      </c>
      <c r="BP129" s="123">
        <f>SUMIF($E$4:$E$123,"211",$BP$4:$BP$123)</f>
        <v>0</v>
      </c>
      <c r="BQ129" s="123">
        <f>SUMIF($E$4:$E$123,"211",$BQ$4:$BQ$123)</f>
        <v>0</v>
      </c>
      <c r="BR129" s="123">
        <f>SUMIF($E$4:$E$123,"211",$BR$4:$BR$123)</f>
        <v>7609630</v>
      </c>
      <c r="BS129" s="123">
        <f>SUMIF($E$4:$E$123,"211",$BS$4:$BS$123)</f>
        <v>70083200</v>
      </c>
      <c r="BT129" s="123">
        <f>SUMIF($E$4:$E$123,"211",$BT$4:$BT$123)</f>
        <v>0</v>
      </c>
      <c r="BU129" s="123">
        <f>SUMIF($E$4:$E$123,"211",$BU$4:$BU$123)</f>
        <v>0</v>
      </c>
      <c r="BV129" s="124">
        <f>SUMIF($E$4:$E$123,"211",$BV$4:$BV$123)</f>
        <v>183120783</v>
      </c>
      <c r="BW129" s="125">
        <f t="shared" si="117"/>
        <v>0.52330893269814005</v>
      </c>
      <c r="BX129" s="30">
        <f t="shared" si="118"/>
        <v>1552705473</v>
      </c>
      <c r="BY129" s="120">
        <f>SUMIF($E$4:$E$123,"211",$BY$4:$BY$123)</f>
        <v>0</v>
      </c>
      <c r="BZ129" s="120">
        <f>SUMIF($E$4:$E$123,"211",$BZ$4:$BZ$123)</f>
        <v>349978087</v>
      </c>
      <c r="CA129" s="120">
        <f>SUMIF($E$4:$E$123,"211",$CA$4:$CA$123)</f>
        <v>1118899</v>
      </c>
      <c r="CB129" s="120">
        <f>SUMIF($E$4:$E$123,"211",$CB$4:$CB$123)</f>
        <v>0</v>
      </c>
      <c r="CC129" s="120">
        <f>SUMIF($E$4:$E$123,"211",$CC$4:$CC$123)</f>
        <v>0</v>
      </c>
      <c r="CD129" s="120">
        <f>SUMIF($E$4:$E$123,"211",$CD$4:$CD$123)</f>
        <v>96596000</v>
      </c>
      <c r="CE129" s="120">
        <f>SUMIF($E$4:$E$123,"211",$CE$4:$CE$123)</f>
        <v>177830397</v>
      </c>
      <c r="CF129" s="120">
        <f>SUMIF($E$4:$E$123,"211",$CF$4:$CF$123)</f>
        <v>0</v>
      </c>
      <c r="CG129" s="120">
        <f>SUMIF($E$4:$E$123,"211",$CG$4:$CG$123)</f>
        <v>94866071</v>
      </c>
      <c r="CH129" s="120">
        <f>SUMIF($E$4:$E$123,"211",$CH$4:$CH$123)</f>
        <v>145458319</v>
      </c>
      <c r="CI129" s="120">
        <f>SUMIF($E$4:$E$123,"211",$CI$4:$CI$123)</f>
        <v>0</v>
      </c>
      <c r="CJ129" s="120">
        <f>SUMIF($E$4:$E$123,"211",$CJ$4:$CJ$123)</f>
        <v>0</v>
      </c>
      <c r="CK129" s="120">
        <f>SUMIF($E$4:$E$123,"211",$CK$4:$CK$123)</f>
        <v>64340610</v>
      </c>
      <c r="CL129" s="120">
        <f>SUMIF($E$4:$E$123,"211",$CL$4:$CL$123)</f>
        <v>69449595</v>
      </c>
      <c r="CM129" s="120">
        <f>SUMIF($E$4:$E$123,"211",$CM$4:$CM$123)</f>
        <v>0</v>
      </c>
      <c r="CN129" s="120">
        <f>SUMIF($E$4:$E$123,"211",$CN$4:$CN$123)</f>
        <v>0</v>
      </c>
      <c r="CO129" s="120">
        <f>SUMIF($E$4:$E$123,"211",$CO$4:$CO$123)</f>
        <v>10000000</v>
      </c>
      <c r="CP129" s="120">
        <f>SUMIF($E$4:$E$123,"211",$CP$4:$CP$123)</f>
        <v>347507459</v>
      </c>
      <c r="CQ129" s="120">
        <f>SUMIF($E$4:$E$123,"211",$CQ$4:$CQ$123)</f>
        <v>0</v>
      </c>
      <c r="CR129" s="120">
        <f>SUMIF($E$4:$E$123,"211",$CR$4:$CR$123)</f>
        <v>0</v>
      </c>
      <c r="CS129" s="126">
        <f>SUMIF($E$4:$E$123,"211",$CS$4:$CS$123)</f>
        <v>195560036</v>
      </c>
      <c r="CT129" s="21">
        <f t="shared" si="119"/>
        <v>0.47669106730185995</v>
      </c>
      <c r="CU129" s="24">
        <f t="shared" ca="1" si="120"/>
        <v>1414386002</v>
      </c>
      <c r="CV129" s="123">
        <f ca="1">SUMIF($E$4:$E$124,"211",$CV$4:$CV$123)</f>
        <v>0</v>
      </c>
      <c r="CW129" s="123">
        <f>SUMIF($E$4:$E$123,"211",$CW$4:$CW$123)</f>
        <v>21913</v>
      </c>
      <c r="CX129" s="123">
        <f>SUMIF($E$4:$E$123,"211",$CX$4:$CX$123)</f>
        <v>18997073</v>
      </c>
      <c r="CY129" s="123">
        <f>SUMIF($E$4:$E$123,"211",$CY$4:$CY$123)</f>
        <v>0</v>
      </c>
      <c r="CZ129" s="123">
        <f>SUMIF($E$4:$E$123,"211",$CZ$4:$CZ$123)</f>
        <v>0</v>
      </c>
      <c r="DA129" s="123">
        <f>SUMIF($E$4:$E$123,"211",$DA$4:$DA$123)</f>
        <v>131225027</v>
      </c>
      <c r="DB129" s="123">
        <f>SUMIF($E$4:$E$123,"211",$DB$4:$DB$123)</f>
        <v>282784573</v>
      </c>
      <c r="DC129" s="123">
        <f>SUMIF($E$4:$E$123,"211",$DC$4:$DC$123)</f>
        <v>157983177</v>
      </c>
      <c r="DD129" s="123">
        <f>SUMIF($E$4:$E$123,"211",$DD$4:$DD$123)</f>
        <v>189725019</v>
      </c>
      <c r="DE129" s="127">
        <f>SUMIF($E$4:$E$123,"211",$DE$4:$DE$123)</f>
        <v>131461712</v>
      </c>
      <c r="DF129" s="127">
        <f>SUMIF($E$4:$E$123,"211",$DF$4:$DF$123)</f>
        <v>0</v>
      </c>
      <c r="DG129" s="127">
        <f>SUMIF($E$4:$E$123,"211",$DG$4:$DG$123)</f>
        <v>1940856</v>
      </c>
      <c r="DH129" s="127">
        <f>SUMIF($E$4:$E$123,"211",$DH$4:$DH$123)</f>
        <v>68399036</v>
      </c>
      <c r="DI129" s="127">
        <f>SUMIF($E$4:$E$123,"211",$DI$4:$DI$123)</f>
        <v>75826475</v>
      </c>
      <c r="DJ129" s="127">
        <f>SUMIF($E$4:$E$123,"211",$DJ$4:$DJ$123)</f>
        <v>0</v>
      </c>
      <c r="DK129" s="127">
        <f>SUMIF($E$4:$E$123,"211",$DK$4:$DK$123)</f>
        <v>0</v>
      </c>
      <c r="DL129" s="127">
        <f>SUMIF($E$4:$E$123,"211",$DL$4:$DL$123)</f>
        <v>14330750</v>
      </c>
      <c r="DM129" s="127">
        <f>SUMIF($E$4:$E$123,"211",$DM$4:$DM$123)</f>
        <v>71268628</v>
      </c>
      <c r="DN129" s="127">
        <f>SUMIF($E$4:$E$123,"211",$DN$4:$DN$123)</f>
        <v>0</v>
      </c>
      <c r="DO129" s="127">
        <f>SUMIF($E$4:$E$123,"211",$DO$4:$DO$123)</f>
        <v>0</v>
      </c>
      <c r="DP129" s="127">
        <f>SUMIF($E$4:$E$123,"211",$DP$4:$DP$123)</f>
        <v>270421763</v>
      </c>
      <c r="DR129" s="169" t="s">
        <v>389</v>
      </c>
      <c r="DS129" s="33">
        <f>+G128</f>
        <v>14867943269</v>
      </c>
      <c r="DT129" s="33">
        <f>+BX128</f>
        <v>1322987354</v>
      </c>
      <c r="DU129" s="177">
        <f>+BW128</f>
        <v>8.8982539821661738E-2</v>
      </c>
    </row>
    <row r="130" spans="3:125" ht="18" customHeight="1" x14ac:dyDescent="0.25">
      <c r="C130" s="128"/>
      <c r="D130" s="118" t="s">
        <v>270</v>
      </c>
      <c r="E130" s="129">
        <v>301</v>
      </c>
      <c r="F130" s="119"/>
      <c r="G130" s="120">
        <f>SUMIF($E$4:$E$123,"301",$G$4:$G$123)</f>
        <v>2699617287</v>
      </c>
      <c r="H130" s="121">
        <f>SUMIF($E$4:$E$124,"301",$H$4:$H$124)</f>
        <v>349791684</v>
      </c>
      <c r="I130" s="121">
        <f>SUMIF($E$4:$E$124,"301",$I$4:$I$124)</f>
        <v>0</v>
      </c>
      <c r="J130" s="121">
        <f>SUMIF($E$4:$E$124,"301",$J$4:$J$124)</f>
        <v>848000</v>
      </c>
      <c r="K130" s="120">
        <f>SUMIF($E$4:$E$123,"301",$K$4:$K$123)</f>
        <v>0</v>
      </c>
      <c r="L130" s="119">
        <f>SUMIF($E$4:$E$123,"301",$L$4:$L$123)</f>
        <v>0</v>
      </c>
      <c r="M130" s="119">
        <f>SUMIF($E$4:$E$123,"301",$M$4:$M$123)</f>
        <v>0</v>
      </c>
      <c r="N130" s="119">
        <f>SUMIF($E$4:$E$123,"301",$N$4:$N$123)</f>
        <v>0</v>
      </c>
      <c r="O130" s="119">
        <f>SUMIF($E$4:$E$123,"301",$O$4:$O$123)</f>
        <v>0</v>
      </c>
      <c r="P130" s="119">
        <f>SUMIF($E$4:$E$123,"301",$P$4:$P$123)</f>
        <v>0</v>
      </c>
      <c r="Q130" s="119">
        <f>SUMIF($E$4:$E$123,"301",$Q$4:$Q$123)</f>
        <v>0</v>
      </c>
      <c r="R130" s="119">
        <f>SUMIF($E$4:$E$123,"301",$R$4:$R$123)</f>
        <v>0</v>
      </c>
      <c r="S130" s="119">
        <f>SUMIF($E$4:$E$123,"301",$S$4:$S$123)</f>
        <v>0</v>
      </c>
      <c r="T130" s="119">
        <f>SUMIF($E$4:$E$123,"301",$T$4:$T$123)</f>
        <v>0</v>
      </c>
      <c r="U130" s="119">
        <f>SUMIF($E$4:$E$123,"301",$U$4:$U$123)</f>
        <v>0</v>
      </c>
      <c r="V130" s="119">
        <f>SUMIF($E$4:$E$123,"301",$V$4:$V$123)</f>
        <v>0</v>
      </c>
      <c r="W130" s="119">
        <f>SUMIF($E$4:$E$123,"301",$W$4:$W$123)</f>
        <v>0</v>
      </c>
      <c r="X130" s="119">
        <f>SUMIF($E$4:$E$123,"301",$X$4:$X$123)</f>
        <v>0</v>
      </c>
      <c r="Y130" s="119">
        <f>SUMIF($E$4:$E$123,"301",$Y$4:$Y$123)</f>
        <v>606000000</v>
      </c>
      <c r="Z130" s="119">
        <f>SUMIF($E$4:$E$123,"301",$Z$4:$Z$123)</f>
        <v>1628531838</v>
      </c>
      <c r="AA130" s="119"/>
      <c r="AB130" s="119">
        <f>SUMIF($E$4:$E$123,"301",$AB$4:$AB$123)</f>
        <v>114445765</v>
      </c>
      <c r="AC130" s="122">
        <f t="shared" si="114"/>
        <v>0.97603325726518064</v>
      </c>
      <c r="AD130" s="120">
        <f>SUMIF($E$4:$E$123,"301",$AD$4:$AD$123)</f>
        <v>2634916254</v>
      </c>
      <c r="AE130" s="120">
        <f>SUMIF($E$4:$E$123,"301",$AE$4:$AE$123)</f>
        <v>349255090</v>
      </c>
      <c r="AF130" s="120">
        <f>SUMIF($E$4:$E$123,"301",$AF$4:$AF$123)</f>
        <v>0</v>
      </c>
      <c r="AG130" s="120">
        <f>SUMIF($E$4:$E$123,"301",$AG$4:$AG$123)</f>
        <v>289241</v>
      </c>
      <c r="AH130" s="120">
        <f>SUMIF($E$4:$E$123,"301",$AH$4:$AH$123)</f>
        <v>0</v>
      </c>
      <c r="AI130" s="120">
        <f>SUMIF($E$4:$E$123,"301",$AI$4:$AI$123)</f>
        <v>0</v>
      </c>
      <c r="AJ130" s="120">
        <f>SUMIF($E$4:$E$123,"301",$AJ$4:$AJ$123)</f>
        <v>0</v>
      </c>
      <c r="AK130" s="120">
        <f>SUMIF($E$4:$E$123,"301",$AK$4:$AK$123)</f>
        <v>0</v>
      </c>
      <c r="AL130" s="120">
        <f>SUMIF($E$4:$E$123,"301",$AL$4:$AL$123)</f>
        <v>0</v>
      </c>
      <c r="AM130" s="120">
        <f>SUMIF($E$4:$E$123,"301",$AM$4:$AM$123)</f>
        <v>0</v>
      </c>
      <c r="AN130" s="120">
        <f>SUMIF($E$4:$E$123,"301",$AN$4:$AN$123)</f>
        <v>0</v>
      </c>
      <c r="AO130" s="120">
        <f>SUMIF($E$4:$E$123,"301",$AO$4:$AO$123)</f>
        <v>0</v>
      </c>
      <c r="AP130" s="120">
        <f>SUMIF($E$4:$E$123,"301",$AP$4:$AP$123)</f>
        <v>0</v>
      </c>
      <c r="AQ130" s="120">
        <f>SUMIF($E$4:$E$123,"301",$AQ$4:$AQ$123)</f>
        <v>0</v>
      </c>
      <c r="AR130" s="120">
        <f>SUMIF($E$4:$E$123,"301",$AR$4:$AR$123)</f>
        <v>0</v>
      </c>
      <c r="AS130" s="120">
        <f>SUMIF($E$4:$E$123,"301",$AS$4:$AS$123)</f>
        <v>0</v>
      </c>
      <c r="AT130" s="120">
        <f>SUMIF($E$4:$E$123,"301",$AT$4:$AT$123)</f>
        <v>0</v>
      </c>
      <c r="AU130" s="120">
        <f>SUMIF($E$4:$E$123,"301",$AU$4:$AU$123)</f>
        <v>0</v>
      </c>
      <c r="AV130" s="120">
        <f>SUMIF($E$4:$E$123,"301",$AV$4:$AV$123)</f>
        <v>599615418</v>
      </c>
      <c r="AW130" s="120">
        <f>SUMIF($E$4:$E$123,"301",$AW$4:$AW$123)</f>
        <v>1628498505</v>
      </c>
      <c r="AX130" s="120">
        <f>SUMIF($E$4:$E$123,"301",$AX$4:$AX$123)</f>
        <v>0</v>
      </c>
      <c r="AY130" s="120">
        <f>SUMIF($E$4:$E$123,"301",$AY$4:$AY$123)</f>
        <v>57258000</v>
      </c>
      <c r="AZ130" s="105">
        <f t="shared" si="115"/>
        <v>2.3966742734819357E-2</v>
      </c>
      <c r="BA130" s="24">
        <f t="shared" si="116"/>
        <v>64701033</v>
      </c>
      <c r="BB130" s="123">
        <f>SUMIF($E$4:$E$123,"301",$BB$4:$BB$123)</f>
        <v>536594</v>
      </c>
      <c r="BC130" s="123">
        <f>SUMIF($E$4:$E$123,"301",$BC$4:$BC$123)</f>
        <v>0</v>
      </c>
      <c r="BD130" s="123">
        <f>SUMIF($E$4:$E$123,"301",$BD$4:$BD$123)</f>
        <v>558759</v>
      </c>
      <c r="BE130" s="123">
        <f>SUMIF($E$4:$E$123,"301",$BE$4:$BE$123)</f>
        <v>0</v>
      </c>
      <c r="BF130" s="123">
        <f>SUMIF($E$4:$E$123,"301",$BF$4:$BF$123)</f>
        <v>0</v>
      </c>
      <c r="BG130" s="123">
        <f>SUMIF($E$4:$E$123,"301",$BG$4:$BG$123)</f>
        <v>0</v>
      </c>
      <c r="BH130" s="123">
        <f>SUMIF($E$4:$E$123,"301",$BH$4:$BH$123)</f>
        <v>0</v>
      </c>
      <c r="BI130" s="123">
        <f>SUMIF($E$4:$E$123,"301",$BI$4:$BI$123)</f>
        <v>0</v>
      </c>
      <c r="BJ130" s="123">
        <f>SUMIF($E$4:$E$123,"301",$BJ$4:$BJ$123)</f>
        <v>0</v>
      </c>
      <c r="BK130" s="123">
        <f>SUMIF($E$4:$E$123,"301",$BK$4:$BK$123)</f>
        <v>0</v>
      </c>
      <c r="BL130" s="123">
        <f>SUMIF($E$4:$E$123,"301",$BL$4:$BL$123)</f>
        <v>0</v>
      </c>
      <c r="BM130" s="123">
        <f>SUMIF($E$4:$E$123,"301",$BM$4:$BM$123)</f>
        <v>0</v>
      </c>
      <c r="BN130" s="123">
        <f>SUMIF($E$4:$E$123,"301",$BN$4:$BN$123)</f>
        <v>0</v>
      </c>
      <c r="BO130" s="123">
        <f>SUMIF($E$4:$E$123,"301",$BO$4:$BO$123)</f>
        <v>0</v>
      </c>
      <c r="BP130" s="123">
        <f>SUMIF($E$4:$E$123,"301",$BP$4:$BP$123)</f>
        <v>0</v>
      </c>
      <c r="BQ130" s="123">
        <f>SUMIF($E$4:$E$123,"301",$BQ$4:$BQ$123)</f>
        <v>0</v>
      </c>
      <c r="BR130" s="123">
        <f>SUMIF($E$4:$E$123,"301",$BR$4:$BR$123)</f>
        <v>0</v>
      </c>
      <c r="BS130" s="123">
        <f>SUMIF($E$4:$E$123,"301",$BS$4:$BS$123)</f>
        <v>6384582</v>
      </c>
      <c r="BT130" s="123">
        <f>SUMIF($E$4:$E$123,"301",$BT$4:$BT$123)</f>
        <v>33333</v>
      </c>
      <c r="BU130" s="123">
        <f>SUMIF($E$4:$E$123,"301",$BU$4:$BU$123)</f>
        <v>0</v>
      </c>
      <c r="BV130" s="124">
        <f>SUMIF($E$4:$E$123,"301",$BV$4:$BV$123)</f>
        <v>57187765</v>
      </c>
      <c r="BW130" s="125">
        <f t="shared" si="117"/>
        <v>0.96178844553383536</v>
      </c>
      <c r="BX130" s="30">
        <f t="shared" si="118"/>
        <v>2596460714</v>
      </c>
      <c r="BY130" s="120">
        <f>SUMIF($E$4:$E$123,"301",$BY$4:$BY$123)</f>
        <v>349255090</v>
      </c>
      <c r="BZ130" s="120">
        <f>SUMIF($E$4:$E$123,"301",$BZ$4:$BZ$123)</f>
        <v>0</v>
      </c>
      <c r="CA130" s="120">
        <f>SUMIF($E$4:$E$123,"301",$CA$4:$CA$123)</f>
        <v>289241</v>
      </c>
      <c r="CB130" s="120">
        <f>SUMIF($E$4:$E$123,"301",$CB$4:$CB$123)</f>
        <v>0</v>
      </c>
      <c r="CC130" s="120">
        <f>SUMIF($E$4:$E$123,"301",$CC$4:$CC$123)</f>
        <v>0</v>
      </c>
      <c r="CD130" s="120">
        <f>SUMIF($E$4:$E$123,"301",$CD$4:$CD$123)</f>
        <v>0</v>
      </c>
      <c r="CE130" s="120">
        <f>SUMIF($E$4:$E$123,"301",$CE$4:$CE$123)</f>
        <v>0</v>
      </c>
      <c r="CF130" s="120">
        <f>SUMIF($E$4:$E$123,"301",$CF$4:$CF$123)</f>
        <v>0</v>
      </c>
      <c r="CG130" s="120">
        <f>SUMIF($E$4:$E$123,"301",$CG$4:$CG$123)</f>
        <v>0</v>
      </c>
      <c r="CH130" s="120">
        <f>SUMIF($E$4:$E$123,"301",$CH$4:$CH$123)</f>
        <v>0</v>
      </c>
      <c r="CI130" s="120">
        <f>SUMIF($E$4:$E$123,"301",$CI$4:$CI$123)</f>
        <v>0</v>
      </c>
      <c r="CJ130" s="120">
        <f>SUMIF($E$4:$E$123,"301",$CJ$4:$CJ$123)</f>
        <v>0</v>
      </c>
      <c r="CK130" s="120">
        <f>SUMIF($E$4:$E$123,"301",$CK$4:$CK$123)</f>
        <v>0</v>
      </c>
      <c r="CL130" s="120">
        <f>SUMIF($E$4:$E$123,"301",$CL$4:$CL$123)</f>
        <v>0</v>
      </c>
      <c r="CM130" s="120">
        <f>SUMIF($E$4:$E$123,"301",$CM$4:$CM$123)</f>
        <v>0</v>
      </c>
      <c r="CN130" s="120">
        <f>SUMIF($E$4:$E$123,"301",$CN$4:$CN$123)</f>
        <v>0</v>
      </c>
      <c r="CO130" s="120">
        <f>SUMIF($E$4:$E$123,"301",$CO$4:$CO$123)</f>
        <v>0</v>
      </c>
      <c r="CP130" s="120">
        <f>SUMIF($E$4:$E$123,"301",$CP$4:$CP$123)</f>
        <v>597665418</v>
      </c>
      <c r="CQ130" s="120">
        <f>SUMIF($E$4:$E$123,"301",$CQ$4:$CQ$123)</f>
        <v>1602992966</v>
      </c>
      <c r="CR130" s="120">
        <f>SUMIF($E$4:$E$123,"301",$CR$4:$CR$123)</f>
        <v>0</v>
      </c>
      <c r="CS130" s="126">
        <f>SUMIF($E$4:$E$123,"301",$CS$4:$CS$123)</f>
        <v>46257999</v>
      </c>
      <c r="CT130" s="21">
        <f t="shared" si="119"/>
        <v>3.8211554466164643E-2</v>
      </c>
      <c r="CU130" s="24">
        <f t="shared" ref="CU130" ca="1" si="121">SUM(CV130:DP130)</f>
        <v>103156573</v>
      </c>
      <c r="CV130" s="123">
        <f ca="1">SUMIF($E$4:$E$124,"301",$CV$4:$CV$123)</f>
        <v>536594</v>
      </c>
      <c r="CW130" s="123">
        <f>SUMIF($E$4:$E$123,"301",$CW$4:$CW$123)</f>
        <v>0</v>
      </c>
      <c r="CX130" s="123">
        <f>SUMIF($E$4:$E$123,"301",$CX$4:$CX$123)</f>
        <v>558759</v>
      </c>
      <c r="CY130" s="123">
        <f>SUMIF($E$4:$E$123,"301",$CY$4:$CY$123)</f>
        <v>0</v>
      </c>
      <c r="CZ130" s="123">
        <f>SUMIF($E$4:$E$123,"301",$CZ$4:$CZ$123)</f>
        <v>0</v>
      </c>
      <c r="DA130" s="123">
        <f>SUMIF($E$4:$E$123,"301",$DA$4:$DA$123)</f>
        <v>0</v>
      </c>
      <c r="DB130" s="123">
        <f>SUMIF($E$4:$E$123,"301",$DB$4:$DB$123)</f>
        <v>0</v>
      </c>
      <c r="DC130" s="123">
        <f>SUMIF($E$4:$E$123,"301",$DC$4:$DC$123)</f>
        <v>0</v>
      </c>
      <c r="DD130" s="123">
        <f>SUMIF($E$4:$E$123,"301",$DD$4:$DD$123)</f>
        <v>0</v>
      </c>
      <c r="DE130" s="127">
        <f>SUMIF($E$4:$E$123,"301",$DE$4:$DE$123)</f>
        <v>0</v>
      </c>
      <c r="DF130" s="127">
        <f>SUMIF($E$4:$E$123,"301",$DF$4:$DF$123)</f>
        <v>0</v>
      </c>
      <c r="DG130" s="127">
        <f>SUMIF($E$4:$E$123,"301",$DG$4:$DG$123)</f>
        <v>0</v>
      </c>
      <c r="DH130" s="127">
        <f>SUMIF($E$4:$E$123,"301",$DH$4:$DH$123)</f>
        <v>0</v>
      </c>
      <c r="DI130" s="127">
        <f>SUMIF($E$4:$E$123,"301",$DI$4:$DI$123)</f>
        <v>0</v>
      </c>
      <c r="DJ130" s="127">
        <f>SUMIF($E$4:$E$123,"301",$DJ$4:$DJ$123)</f>
        <v>0</v>
      </c>
      <c r="DK130" s="127">
        <f>SUMIF($E$4:$E$123,"301",$DK$4:$DK$123)</f>
        <v>0</v>
      </c>
      <c r="DL130" s="127">
        <f>SUMIF($E$4:$E$123,"301",$DL$4:$DL$123)</f>
        <v>0</v>
      </c>
      <c r="DM130" s="127">
        <f>SUMIF($E$4:$E$123,"301",$DM$4:$DM$123)</f>
        <v>8334582</v>
      </c>
      <c r="DN130" s="127">
        <f>SUMIF($E$4:$E$123,"301",$DN$4:$DN$123)</f>
        <v>25538872</v>
      </c>
      <c r="DO130" s="127">
        <f>SUMIF($E$4:$E$123,"301",$DO$4:$DO$123)</f>
        <v>0</v>
      </c>
      <c r="DP130" s="127">
        <f>SUMIF($E$4:$E$123,"301",$DP$4:$DP$123)</f>
        <v>68187766</v>
      </c>
      <c r="DR130" s="169" t="s">
        <v>390</v>
      </c>
      <c r="DS130" s="33">
        <f t="shared" ref="DS130:DS134" si="122">+G129</f>
        <v>2967091475</v>
      </c>
      <c r="DT130" s="33">
        <f t="shared" ref="DT130:DT135" si="123">+BX129</f>
        <v>1552705473</v>
      </c>
      <c r="DU130" s="177">
        <f t="shared" ref="DU130:DU134" si="124">+BW129</f>
        <v>0.52330893269814005</v>
      </c>
    </row>
    <row r="131" spans="3:125" ht="16.5" customHeight="1" x14ac:dyDescent="0.25">
      <c r="C131" s="128"/>
      <c r="D131" s="118" t="s">
        <v>369</v>
      </c>
      <c r="E131" s="111">
        <v>310</v>
      </c>
      <c r="F131" s="119"/>
      <c r="G131" s="120">
        <f>SUMIF($E$4:$E$123,"310",$G$4:$G$124)</f>
        <v>795865509</v>
      </c>
      <c r="H131" s="121">
        <f>SUMIF($E$4:$E$123,"310",$H$4:$H$123)</f>
        <v>0</v>
      </c>
      <c r="I131" s="121">
        <f>SUMIF($E$4:$E$123,"310",$I$4:$I$123)</f>
        <v>570000000</v>
      </c>
      <c r="J131" s="121">
        <f>SUMIF($E$4:$E$124,"310",$J$4:$J$124)</f>
        <v>1507807</v>
      </c>
      <c r="K131" s="120">
        <f>SUMIF($E$4:$E$123,"310",$K$4:$K$123)</f>
        <v>0</v>
      </c>
      <c r="L131" s="119">
        <f>SUMIF($E$4:$E$123,"310",$L$4:$L$123)</f>
        <v>0</v>
      </c>
      <c r="M131" s="119">
        <f>SUMIF($E$4:$E$123,"310",$M$4:$M$123)</f>
        <v>0</v>
      </c>
      <c r="N131" s="119">
        <f>SUMIF($E$4:$E$123,"310",$N$4:$N$123)</f>
        <v>0</v>
      </c>
      <c r="O131" s="119">
        <f>SUMIF($E$4:$E$123,"310",$O$4:$O$123)</f>
        <v>0</v>
      </c>
      <c r="P131" s="119">
        <f>SUMIF($E$4:$E$123,"310",$P$4:$P$123)</f>
        <v>0</v>
      </c>
      <c r="Q131" s="119">
        <f>SUMIF($E$4:$E$123,"310",$Q$4:$Q$123)</f>
        <v>0</v>
      </c>
      <c r="R131" s="119">
        <f>SUMIF($E$4:$E$123,"310",$R$4:$R$123)</f>
        <v>0</v>
      </c>
      <c r="S131" s="119">
        <f>SUMIF($E$4:$E$123,"310",$S$4:$S$123)</f>
        <v>0</v>
      </c>
      <c r="T131" s="119">
        <f>SUMIF($E$4:$E$123,"310",$T$4:$T$123)</f>
        <v>0</v>
      </c>
      <c r="U131" s="119">
        <f>SUMIF($E$4:$E$123,"310",$U$4:$U$123)</f>
        <v>0</v>
      </c>
      <c r="V131" s="119">
        <f>SUMIF($E$4:$E$123,"310",$V$4:$V$123)</f>
        <v>0</v>
      </c>
      <c r="W131" s="119">
        <f>SUMIF($E$4:$E$123,"310",$W$4:$W$123)</f>
        <v>61000000</v>
      </c>
      <c r="X131" s="119">
        <f>SUMIF($E$4:$E$123,"310",$X$4:$X$123)</f>
        <v>29000000</v>
      </c>
      <c r="Y131" s="119">
        <f>SUMIF($E$4:$E$123,"310",$Y$4:$Y$123)</f>
        <v>30000000</v>
      </c>
      <c r="Z131" s="119">
        <f>SUMIF($E$4:$E$115,"310",$Z$4:$Z$115)</f>
        <v>0</v>
      </c>
      <c r="AA131" s="119"/>
      <c r="AB131" s="119">
        <f>SUMIF($E$4:$E$123,"310",$AB$4:$AB$123)</f>
        <v>104357702</v>
      </c>
      <c r="AC131" s="122">
        <f t="shared" si="114"/>
        <v>0.84250157145583748</v>
      </c>
      <c r="AD131" s="120">
        <f>SUMIF($E$4:$E$123,"310",$AD$4:$AD$123)</f>
        <v>670517942</v>
      </c>
      <c r="AE131" s="120">
        <f>SUMIF($E$4:$E$123,"310",$AE$4:$AE$123)</f>
        <v>0</v>
      </c>
      <c r="AF131" s="120">
        <f>SUMIF($E$4:$E$123,"310",$AF$4:$AF$123)</f>
        <v>564905962</v>
      </c>
      <c r="AG131" s="120">
        <f>SUMIF($E$4:$E$123,"310",$AG$4:$AG$123)</f>
        <v>0</v>
      </c>
      <c r="AH131" s="120">
        <f>SUMIF($E$4:$E$123,"310",$AH$4:$AH$123)</f>
        <v>0</v>
      </c>
      <c r="AI131" s="120">
        <f>SUMIF($E$4:$E$123,"310",$AI$4:$AI$123)</f>
        <v>0</v>
      </c>
      <c r="AJ131" s="120">
        <f>SUMIF($E$4:$E$123,"310",$AJ$4:$AJ$123)</f>
        <v>0</v>
      </c>
      <c r="AK131" s="120">
        <f>SUMIF($E$4:$E$123,"310",$AK$4:$AK$123)</f>
        <v>0</v>
      </c>
      <c r="AL131" s="120">
        <f>SUMIF($E$4:$E$123,"310",$AL$4:$AL$123)</f>
        <v>0</v>
      </c>
      <c r="AM131" s="120">
        <f>SUMIF($E$4:$E$123,"310",$AM$4:$AM$123)</f>
        <v>0</v>
      </c>
      <c r="AN131" s="120">
        <f>SUMIF($E$4:$E$123,"310",$AN$4:$AN$123)</f>
        <v>0</v>
      </c>
      <c r="AO131" s="120">
        <f>SUMIF($E$4:$E$123,"310",$AO$4:$AO$123)</f>
        <v>0</v>
      </c>
      <c r="AP131" s="120">
        <f>SUMIF($E$4:$E$123,"310",$AP$4:$AP$123)</f>
        <v>0</v>
      </c>
      <c r="AQ131" s="120">
        <f>SUMIF($E$4:$E$123,"310",$AQ$4:$AQ$123)</f>
        <v>0</v>
      </c>
      <c r="AR131" s="120">
        <f>SUMIF($E$4:$E$123,"310",$AR$4:$AR$123)</f>
        <v>0</v>
      </c>
      <c r="AS131" s="120">
        <f>SUMIF($E$4:$E$123,"310",$AS$4:$AS$123)</f>
        <v>0</v>
      </c>
      <c r="AT131" s="120">
        <f>SUMIF($E$4:$E$123,"310",$AT$4:$AT$123)</f>
        <v>43500884</v>
      </c>
      <c r="AU131" s="120">
        <f>SUMIF($E$4:$E$123,"310",$AU$4:$AU$123)</f>
        <v>29000000</v>
      </c>
      <c r="AV131" s="120">
        <f>SUMIF($E$4:$E$123,"310",$AV$4:$AV$123)</f>
        <v>0</v>
      </c>
      <c r="AW131" s="120">
        <f>SUMIF($E$4:$E$123,"310",$AW$4:$AW$123)</f>
        <v>0</v>
      </c>
      <c r="AX131" s="120">
        <f>SUMIF($E$4:$E$123,"310",$AX$4:$AX$123)</f>
        <v>0</v>
      </c>
      <c r="AY131" s="120">
        <f>SUMIF($E$4:$E$123,"310",$AY$4:$AY$123)</f>
        <v>33111096</v>
      </c>
      <c r="AZ131" s="105">
        <f t="shared" si="115"/>
        <v>0.15749842854416252</v>
      </c>
      <c r="BA131" s="24">
        <f t="shared" si="116"/>
        <v>125347567</v>
      </c>
      <c r="BB131" s="123">
        <f>SUMIF($E$4:$E$123,"310",$BB$4:$BB$123)</f>
        <v>0</v>
      </c>
      <c r="BC131" s="123">
        <f>SUMIF($E$4:$E$123,"310",$BC$4:$BC$123)</f>
        <v>5094038</v>
      </c>
      <c r="BD131" s="123">
        <f>SUMIF($E$4:$E$123,"310",$BD$4:$BD$123)</f>
        <v>1507807</v>
      </c>
      <c r="BE131" s="123">
        <f>SUMIF($E$4:$E$123,"310",$BE$4:$BE$123)</f>
        <v>0</v>
      </c>
      <c r="BF131" s="123">
        <f>SUMIF($E$4:$E$123,"310",$BF$4:$BF$123)</f>
        <v>0</v>
      </c>
      <c r="BG131" s="123">
        <f>SUMIF($E$4:$E$123,"310",$BG$4:$BG$123)</f>
        <v>0</v>
      </c>
      <c r="BH131" s="123">
        <f>SUMIF($E$4:$E$123,"310",$BH$4:$BH$123)</f>
        <v>0</v>
      </c>
      <c r="BI131" s="123">
        <f>SUMIF($E$4:$E$123,"310",$BI$4:$BI$123)</f>
        <v>0</v>
      </c>
      <c r="BJ131" s="123">
        <f>SUMIF($E$4:$E$123,"310",$BJ$4:$BJ$123)</f>
        <v>0</v>
      </c>
      <c r="BK131" s="123">
        <f>SUMIF($E$4:$E$123,"310",$BK$4:$BK$123)</f>
        <v>0</v>
      </c>
      <c r="BL131" s="123">
        <f>SUMIF($E$4:$E$123,"310",$BL$4:$BL$123)</f>
        <v>0</v>
      </c>
      <c r="BM131" s="123">
        <f>SUMIF($E$4:$E$123,"310",$BM$4:$BM$123)</f>
        <v>0</v>
      </c>
      <c r="BN131" s="123">
        <f>SUMIF($E$4:$E$123,"310",$BN$4:$BN$123)</f>
        <v>0</v>
      </c>
      <c r="BO131" s="123">
        <f>SUMIF($E$4:$E$123,"310",$BO$4:$BO$123)</f>
        <v>0</v>
      </c>
      <c r="BP131" s="123">
        <f>SUMIF($E$4:$E$123,"310",$BP$4:$BP$123)</f>
        <v>0</v>
      </c>
      <c r="BQ131" s="123">
        <f>SUMIF($E$4:$E$123,"310",$BQ$4:$BQ$123)</f>
        <v>17499116</v>
      </c>
      <c r="BR131" s="123">
        <f>SUMIF($E$4:$E$123,"310",$BR$4:$BR$123)</f>
        <v>0</v>
      </c>
      <c r="BS131" s="123">
        <f>SUMIF($E$4:$E$123,"310",$BS$4:$BS$123)</f>
        <v>30000000</v>
      </c>
      <c r="BT131" s="123">
        <f>SUMIF($E$4:$E$123,"310",$BT$4:$BT$123)</f>
        <v>0</v>
      </c>
      <c r="BU131" s="123">
        <f>SUMIF($E$4:$E$123,"310",$BU$4:$BU$123)</f>
        <v>0</v>
      </c>
      <c r="BV131" s="124">
        <f>SUMIF($E$4:$E$123,"310",$BV$4:$BV$123)</f>
        <v>71246606</v>
      </c>
      <c r="BW131" s="125">
        <f t="shared" si="117"/>
        <v>0.77813217685250891</v>
      </c>
      <c r="BX131" s="30">
        <f t="shared" si="118"/>
        <v>619288561</v>
      </c>
      <c r="BY131" s="120">
        <f>SUMIF($E$4:$E$123,"310",$BY$4:$BY$123)</f>
        <v>0</v>
      </c>
      <c r="BZ131" s="120">
        <f>SUMIF($E$4:$E$123,"310",$BZ$4:$BZ$123)</f>
        <v>522836581</v>
      </c>
      <c r="CA131" s="120">
        <f>SUMIF($E$4:$E$123,"310",$CA$4:$CA$123)</f>
        <v>0</v>
      </c>
      <c r="CB131" s="120">
        <f>SUMIF($E$4:$E$123,"310",$CB$4:$CB$123)</f>
        <v>0</v>
      </c>
      <c r="CC131" s="120">
        <f>SUMIF($E$4:$E$123,"310",$CC$4:$CC$123)</f>
        <v>0</v>
      </c>
      <c r="CD131" s="120">
        <f>SUMIF($E$4:$E$123,"310",$CD$4:$CD$123)</f>
        <v>0</v>
      </c>
      <c r="CE131" s="120">
        <f>SUMIF($E$4:$E$123,"310",$CE$4:$CE$123)</f>
        <v>0</v>
      </c>
      <c r="CF131" s="120">
        <f>SUMIF($E$4:$E$123,"310",$CF$4:$CF$123)</f>
        <v>0</v>
      </c>
      <c r="CG131" s="120">
        <f>SUMIF($E$4:$E$123,"310",$CG$4:$CG$123)</f>
        <v>0</v>
      </c>
      <c r="CH131" s="120">
        <f>SUMIF($E$4:$E$123,"310",$CH$4:$CH$123)</f>
        <v>0</v>
      </c>
      <c r="CI131" s="120">
        <f>SUMIF($E$4:$E$123,"310",$CI$4:$CI$123)</f>
        <v>0</v>
      </c>
      <c r="CJ131" s="120">
        <f>SUMIF($E$4:$E$123,"310",$CJ$4:$CJ$123)</f>
        <v>0</v>
      </c>
      <c r="CK131" s="120">
        <f>SUMIF($E$4:$E$123,"310",$CK$4:$CK$123)</f>
        <v>0</v>
      </c>
      <c r="CL131" s="120">
        <f>SUMIF($E$4:$E$123,"310",$CL$4:$CL$123)</f>
        <v>0</v>
      </c>
      <c r="CM131" s="120">
        <f>SUMIF($E$4:$E$123,"310",$CM$4:$CM$123)</f>
        <v>0</v>
      </c>
      <c r="CN131" s="120">
        <f>SUMIF($E$4:$E$123,"310",$CN$4:$CN$123)</f>
        <v>43500884</v>
      </c>
      <c r="CO131" s="120">
        <f>SUMIF($E$4:$E$123,"310",$CO$4:$CO$123)</f>
        <v>29000000</v>
      </c>
      <c r="CP131" s="120">
        <f>SUMIF($E$4:$E$123,"310",$CP$4:$CP$123)</f>
        <v>0</v>
      </c>
      <c r="CQ131" s="120">
        <f>SUMIF($E$4:$E$123,"310",$CQ$4:$CQ$123)</f>
        <v>0</v>
      </c>
      <c r="CR131" s="120">
        <f>SUMIF($E$4:$E$123,"310",$CR$4:$CR$123)</f>
        <v>0</v>
      </c>
      <c r="CS131" s="126">
        <f>SUMIF($E$4:$E$123,"310",$CS$4:$CS$123)</f>
        <v>23951096</v>
      </c>
      <c r="CT131" s="21">
        <f t="shared" si="119"/>
        <v>0.22186782314749109</v>
      </c>
      <c r="CU131" s="24">
        <f t="shared" si="120"/>
        <v>176576948</v>
      </c>
      <c r="CV131" s="123">
        <f>SUMIF($E$4:$E$123,"310",$CV$4:$CV$123)</f>
        <v>0</v>
      </c>
      <c r="CW131" s="123">
        <f>SUMIF($E$4:$E$123,"310",$CW$4:$CW$123)</f>
        <v>47163419</v>
      </c>
      <c r="CX131" s="123">
        <f>SUMIF($E$4:$E$123,"310",$CX$4:$CX$123)</f>
        <v>1507807</v>
      </c>
      <c r="CY131" s="123">
        <f>SUMIF($E$4:$E$123,"310",$CY$4:$CY$123)</f>
        <v>0</v>
      </c>
      <c r="CZ131" s="123">
        <f>SUMIF($E$4:$E$123,"310",$CZ$4:$CZ$123)</f>
        <v>0</v>
      </c>
      <c r="DA131" s="123">
        <f>SUMIF($E$4:$E$123,"310",$DA$4:$DA$123)</f>
        <v>0</v>
      </c>
      <c r="DB131" s="123">
        <f>SUMIF($E$4:$E$123,"310",$DB$4:$DB$123)</f>
        <v>0</v>
      </c>
      <c r="DC131" s="123">
        <f>SUMIF($E$4:$E$123,"310",$DC$4:$DC$123)</f>
        <v>0</v>
      </c>
      <c r="DD131" s="123">
        <f>SUMIF($E$4:$E$123,"310",$DD$4:$DD$123)</f>
        <v>0</v>
      </c>
      <c r="DE131" s="127">
        <f>SUMIF($E$4:$E$123,"310",$DE$4:$DE$123)</f>
        <v>0</v>
      </c>
      <c r="DF131" s="127">
        <f>SUMIF($E$4:$E$123,"310",$DF$4:$DF$123)</f>
        <v>0</v>
      </c>
      <c r="DG131" s="127">
        <f>SUMIF($E$4:$E$123,"310",$DG$4:$DG$123)</f>
        <v>0</v>
      </c>
      <c r="DH131" s="127">
        <f>SUMIF($E$4:$E$123,"310",$DH$4:$DH$123)</f>
        <v>0</v>
      </c>
      <c r="DI131" s="127">
        <f>SUMIF($E$4:$E$123,"310",$DI$4:$DI$123)</f>
        <v>0</v>
      </c>
      <c r="DJ131" s="127">
        <f>SUMIF($E$4:$E$123,"310",$DJ$4:$DJ$123)</f>
        <v>0</v>
      </c>
      <c r="DK131" s="127">
        <f>SUMIF($E$4:$E$123,"310",$DK$4:$DK$123)</f>
        <v>17499116</v>
      </c>
      <c r="DL131" s="127">
        <f>SUMIF($E$4:$E$123,"310",$DL$4:$DL$123)</f>
        <v>0</v>
      </c>
      <c r="DM131" s="127">
        <f>SUMIF($E$4:$E$123,"310",$DM$4:$DM$123)</f>
        <v>30000000</v>
      </c>
      <c r="DN131" s="127">
        <f>SUMIF($E$4:$E$123,"310",$DN$4:$DN$123)</f>
        <v>0</v>
      </c>
      <c r="DO131" s="127">
        <f>SUMIF($E$4:$E$123,"310",$DO$4:$DO$123)</f>
        <v>0</v>
      </c>
      <c r="DP131" s="127">
        <f>SUMIF($E$4:$E$123,"310",$DP$4:$DP$123)</f>
        <v>80406606</v>
      </c>
      <c r="DR131" s="169" t="s">
        <v>270</v>
      </c>
      <c r="DS131" s="33">
        <f t="shared" si="122"/>
        <v>2699617287</v>
      </c>
      <c r="DT131" s="33">
        <f t="shared" si="123"/>
        <v>2596460714</v>
      </c>
      <c r="DU131" s="177">
        <f t="shared" si="124"/>
        <v>0.96178844553383536</v>
      </c>
    </row>
    <row r="132" spans="3:125" x14ac:dyDescent="0.25">
      <c r="C132" s="130"/>
      <c r="D132" s="118" t="s">
        <v>370</v>
      </c>
      <c r="E132" s="111">
        <v>410</v>
      </c>
      <c r="F132" s="119"/>
      <c r="G132" s="120">
        <f>SUMIF($E$4:$E$123,"410",$G$4:$G$123)</f>
        <v>8528035515</v>
      </c>
      <c r="H132" s="121">
        <f>SUMIF($E$4:$E$123,"410",$H$4:$H$123)</f>
        <v>0</v>
      </c>
      <c r="I132" s="121">
        <f>SUMIF($E$4:$E$124,"410",$I$4:$I$124)</f>
        <v>837295108</v>
      </c>
      <c r="J132" s="121">
        <f>SUMIF($E$4:$E$124,"410",$J$4:$J$124)</f>
        <v>120243846</v>
      </c>
      <c r="K132" s="120">
        <f>SUMIF($E$4:$E$123,"410",$K$4:$K$123)</f>
        <v>0</v>
      </c>
      <c r="L132" s="119">
        <f>SUMIF($E$4:$E$123,"410",$L$4:$L$123)</f>
        <v>0</v>
      </c>
      <c r="M132" s="119">
        <f>SUMIF($E$4:$E$123,"410",$M$4:$M$123)</f>
        <v>0</v>
      </c>
      <c r="N132" s="119">
        <f>SUMIF($E$4:$E$123,"410",$N$4:$N$123)</f>
        <v>1348409912</v>
      </c>
      <c r="O132" s="119">
        <f>SUMIF($E$4:$E$123,"410",$O$4:$O$123)</f>
        <v>18000000</v>
      </c>
      <c r="P132" s="119">
        <f>SUMIF($E$4:$E$123,"410",$P$4:$P$123)</f>
        <v>0</v>
      </c>
      <c r="Q132" s="119">
        <f>SUMIF($E$4:$E$123,"410",$Q$4:$Q$123)</f>
        <v>25000000</v>
      </c>
      <c r="R132" s="119">
        <f>SUMIF($E$4:$E$123,"410",$R$4:$R$123)</f>
        <v>480000000</v>
      </c>
      <c r="S132" s="119">
        <f>SUMIF($E$4:$E$123,"410",$S$4:$S$123)</f>
        <v>0</v>
      </c>
      <c r="T132" s="119">
        <f>SUMIF($E$4:$E$123,"410",$T$4:$T$123)</f>
        <v>55000000</v>
      </c>
      <c r="U132" s="119">
        <f>SUMIF($E$4:$E$123,"410",$U$4:$U$123)</f>
        <v>0</v>
      </c>
      <c r="V132" s="119">
        <f>SUMIF($E$4:$E$123,"410",$V$4:$V$123)</f>
        <v>4119225925</v>
      </c>
      <c r="W132" s="119">
        <f>SUMIF($E$4:$E$123,"410",$W$4:$W$123)</f>
        <v>699378236</v>
      </c>
      <c r="X132" s="119">
        <f>SUMIF($E$4:$E$123,"410",$X$4:$X$123)</f>
        <v>0</v>
      </c>
      <c r="Y132" s="119">
        <f>SUMIF($E$4:$E$115,"410",$Y$4:$Y$115)</f>
        <v>290487016</v>
      </c>
      <c r="Z132" s="119">
        <f>SUMIF($E$4:$E$115,"410",$Z$4:$Z$115)</f>
        <v>0</v>
      </c>
      <c r="AA132" s="119">
        <f>SUMIF($E$4:$E$123,"410",$AA$4:$AA$123)</f>
        <v>262389088</v>
      </c>
      <c r="AB132" s="119">
        <f>SUMIF($E$4:$E$123,"410",$AB$4:$AB$123)</f>
        <v>272606384</v>
      </c>
      <c r="AC132" s="122">
        <f t="shared" si="114"/>
        <v>0.54463247987540775</v>
      </c>
      <c r="AD132" s="120">
        <f>SUMIF($E$4:$E$123,"410",$AD$4:$AD$123)</f>
        <v>4644645131</v>
      </c>
      <c r="AE132" s="120">
        <f>SUMIF($E$4:$E$123,"410",$AE$4:$AE$123)</f>
        <v>0</v>
      </c>
      <c r="AF132" s="120">
        <f>SUMIF($E$4:$E$123,"410",$AF$4:$AF$123)</f>
        <v>780578436</v>
      </c>
      <c r="AG132" s="120">
        <f>SUMIF($E$4:$E$123,"410",$AG$4:$AG$123)</f>
        <v>94247152</v>
      </c>
      <c r="AH132" s="120">
        <f>SUMIF($E$4:$E$123,"410",$AH$4:$AH$123)</f>
        <v>0</v>
      </c>
      <c r="AI132" s="120">
        <f>SUMIF($E$4:$E$123,"410",$AI$4:$AI$123)</f>
        <v>0</v>
      </c>
      <c r="AJ132" s="120">
        <f>SUMIF($E$4:$E$123,"410",$AJ$4:$AJ$123)</f>
        <v>0</v>
      </c>
      <c r="AK132" s="120">
        <f>SUMIF($E$4:$E$123,"410",$AK$4:$AK$123)</f>
        <v>1084799532</v>
      </c>
      <c r="AL132" s="120">
        <f>SUMIF($E$4:$E$123,"410",$AL$4:$AL$123)</f>
        <v>1612800</v>
      </c>
      <c r="AM132" s="120">
        <f>SUMIF($E$4:$E$123,"410",$AM$4:$AM$123)</f>
        <v>0</v>
      </c>
      <c r="AN132" s="120">
        <f>SUMIF($E$4:$E$123,"410",$AN$4:$AN$123)</f>
        <v>1612800</v>
      </c>
      <c r="AO132" s="120">
        <f>SUMIF($E$4:$E$123,"410",$AO$4:$AO$123)</f>
        <v>273722150</v>
      </c>
      <c r="AP132" s="120">
        <f>SUMIF($E$4:$E$123,"410",$AP$4:$AP$123)</f>
        <v>0</v>
      </c>
      <c r="AQ132" s="120">
        <f>SUMIF($E$4:$E$123,"410",$AQ$4:$AQ$123)</f>
        <v>4312800</v>
      </c>
      <c r="AR132" s="120">
        <f>SUMIF($E$4:$E$123,"410",$AR$4:$AR$123)</f>
        <v>0</v>
      </c>
      <c r="AS132" s="120">
        <f>SUMIF($E$4:$E$123,"410",$AS$4:$AS$123)</f>
        <v>1436319573</v>
      </c>
      <c r="AT132" s="120">
        <f>SUMIF($E$4:$E$123,"410",$AT$4:$AT$123)</f>
        <v>485621915</v>
      </c>
      <c r="AU132" s="120">
        <f>SUMIF($E$4:$E$123,"410",$AU$4:$AU$123)</f>
        <v>0</v>
      </c>
      <c r="AV132" s="120">
        <f>SUMIF($E$4:$E$123,"410",$AV$4:$AV$123)</f>
        <v>104136851</v>
      </c>
      <c r="AW132" s="120">
        <f>SUMIF($E$4:$E$123,"410",$AW$4:$AW$123)</f>
        <v>0</v>
      </c>
      <c r="AX132" s="120">
        <f>SUMIF($E$4:$E$123,"410",$AX$4:$AX$123)</f>
        <v>229575438</v>
      </c>
      <c r="AY132" s="120">
        <f>SUMIF($E$4:$E$123,"410",$AY$4:$AY$123)</f>
        <v>148105684</v>
      </c>
      <c r="AZ132" s="105">
        <f t="shared" si="115"/>
        <v>0.45536752012459225</v>
      </c>
      <c r="BA132" s="24">
        <f>SUM(BB132:BV132)</f>
        <v>3883390384</v>
      </c>
      <c r="BB132" s="123">
        <f>SUMIF($E$4:$E$123,"410",$BB$4:$BB$123)</f>
        <v>0</v>
      </c>
      <c r="BC132" s="123">
        <f>SUMIF($E$4:$E$123,"410",$BC$4:$BC$123)</f>
        <v>56716672</v>
      </c>
      <c r="BD132" s="123">
        <f>SUMIF($E$4:$E$123,"410",$BD$4:$BD$123)</f>
        <v>25996694</v>
      </c>
      <c r="BE132" s="123">
        <f>SUMIF($E$4:$E$123,"410",$BE$4:$BE$123)</f>
        <v>0</v>
      </c>
      <c r="BF132" s="123">
        <f>SUMIF($E$4:$E$123,"410",$BF$4:$BF$123)</f>
        <v>0</v>
      </c>
      <c r="BG132" s="123">
        <f>SUMIF($E$4:$E$123,"410",$BG$4:$BG$123)</f>
        <v>0</v>
      </c>
      <c r="BH132" s="123">
        <f>SUMIF($E$4:$E$123,"410",$BH$4:$BH$123)</f>
        <v>263610380</v>
      </c>
      <c r="BI132" s="123">
        <f>SUMIF($E$4:$E$123,"410",$BI$4:$BI$123)</f>
        <v>16387200</v>
      </c>
      <c r="BJ132" s="123">
        <f>SUMIF($E$4:$E$123,"410",$BJ$4:$BJ$123)</f>
        <v>0</v>
      </c>
      <c r="BK132" s="123">
        <f>SUMIF($E$4:$E$123,"410",$BK$4:$BK$123)</f>
        <v>23387200</v>
      </c>
      <c r="BL132" s="123">
        <f>SUMIF($E$4:$E$123,"410",$BL$4:$BL$123)</f>
        <v>206277850</v>
      </c>
      <c r="BM132" s="123">
        <f>SUMIF($E$4:$E$123,"410",$BM$4:$BM$123)</f>
        <v>0</v>
      </c>
      <c r="BN132" s="123">
        <f>SUMIF($E$4:$E$123,"410",$BN$4:$BN$123)</f>
        <v>50687200</v>
      </c>
      <c r="BO132" s="123">
        <f>SUMIF($E$4:$E$123,"410",$BO$4:$BO$123)</f>
        <v>0</v>
      </c>
      <c r="BP132" s="123">
        <f>SUMIF($E$4:$E$123,"410",$BP$4:$BP$123)</f>
        <v>2682906352</v>
      </c>
      <c r="BQ132" s="123">
        <f>SUMIF($E$4:$E$123,"410",$BQ$4:$BQ$123)</f>
        <v>213756321</v>
      </c>
      <c r="BR132" s="123">
        <f>SUMIF($E$4:$E$123,"410",$BR$4:$BR$123)</f>
        <v>0</v>
      </c>
      <c r="BS132" s="123">
        <f>SUMIF($E$4:$E$123,"410",$BS$4:$BS$123)</f>
        <v>186350165</v>
      </c>
      <c r="BT132" s="123">
        <f>SUMIF($E$4:$E$123,"410",$BT$4:$BT$123)</f>
        <v>0</v>
      </c>
      <c r="BU132" s="123">
        <f>SUMIF($E$4:$E$123,"410",$BU$4:$BU$123)</f>
        <v>32813650</v>
      </c>
      <c r="BV132" s="124">
        <f>SUMIF($E$4:$E$123,"410",$BV$4:$BV$123)</f>
        <v>124500700</v>
      </c>
      <c r="BW132" s="125">
        <f t="shared" si="117"/>
        <v>0.33915775361308403</v>
      </c>
      <c r="BX132" s="24">
        <f t="shared" si="118"/>
        <v>2892349368</v>
      </c>
      <c r="BY132" s="120">
        <f>SUMIF($E$4:$E$123,"410",$BY$4:$BY$123)</f>
        <v>0</v>
      </c>
      <c r="BZ132" s="120">
        <f>SUMIF($E$4:$E$123,"410",$BZ$4:$BZ$123)</f>
        <v>581421628</v>
      </c>
      <c r="CA132" s="120">
        <f>SUMIF($E$4:$E$123,"410",$CA$4:$CA$123)</f>
        <v>58864518</v>
      </c>
      <c r="CB132" s="120">
        <f>SUMIF($E$4:$E$123,"410",$CB$4:$CB$123)</f>
        <v>0</v>
      </c>
      <c r="CC132" s="120">
        <f>SUMIF($E$4:$E$123,"410",$CC$4:$CC$123)</f>
        <v>0</v>
      </c>
      <c r="CD132" s="120">
        <f>SUMIF($E$4:$E$123,"410",$CD$4:$CD$123)</f>
        <v>0</v>
      </c>
      <c r="CE132" s="120">
        <f>SUMIF($E$4:$E$123,"410",$CE$4:$CE$123)</f>
        <v>342956480</v>
      </c>
      <c r="CF132" s="120">
        <f>SUMIF($E$4:$E$123,"410",$CF$4:$CF$123)</f>
        <v>1612800</v>
      </c>
      <c r="CG132" s="120">
        <f>SUMIF($E$4:$E$123,"410",$CG$4:$CG$123)</f>
        <v>0</v>
      </c>
      <c r="CH132" s="120">
        <f>SUMIF($E$4:$E$123,"410",$CH$4:$CH$123)</f>
        <v>1612800</v>
      </c>
      <c r="CI132" s="120">
        <f>SUMIF($E$4:$E$123,"410",$CI$4:$CI$123)</f>
        <v>252283623</v>
      </c>
      <c r="CJ132" s="120">
        <f>SUMIF($E$4:$E$123,"410",$CJ$4:$CJ$123)</f>
        <v>0</v>
      </c>
      <c r="CK132" s="120">
        <f>SUMIF($E$4:$E$123,"410",$CK$4:$CK$123)</f>
        <v>4312800</v>
      </c>
      <c r="CL132" s="120">
        <f>SUMIF($E$4:$E$123,"410",$CL$4:$CL$123)</f>
        <v>0</v>
      </c>
      <c r="CM132" s="120">
        <f>SUMIF($E$4:$E$123,"410",$CM$4:$CM$123)</f>
        <v>832020025</v>
      </c>
      <c r="CN132" s="120">
        <f>SUMIF($E$4:$E$123,"410",$CN$4:$CN$123)</f>
        <v>473927970</v>
      </c>
      <c r="CO132" s="120">
        <f>SUMIF($E$4:$E$123,"410",$CO$4:$CO$123)</f>
        <v>0</v>
      </c>
      <c r="CP132" s="120">
        <f>SUMIF($E$4:$E$123,"410",$CP$4:$CP$123)</f>
        <v>81830185</v>
      </c>
      <c r="CQ132" s="120">
        <f>SUMIF($E$4:$E$123,"410",$CQ$4:$CQ$123)</f>
        <v>0</v>
      </c>
      <c r="CR132" s="120">
        <f>SUMIF($E$4:$E$123,"410",$CR$4:$CR$123)</f>
        <v>124850855</v>
      </c>
      <c r="CS132" s="126">
        <f>SUMIF($E$4:$E$123,"410",$CS$4:$CS$123)</f>
        <v>136655684</v>
      </c>
      <c r="CT132" s="21">
        <f t="shared" si="119"/>
        <v>0.66084224638691591</v>
      </c>
      <c r="CU132" s="24">
        <f t="shared" si="120"/>
        <v>5635686147</v>
      </c>
      <c r="CV132" s="123">
        <f>SUMIF($E$4:$E$123,"410",$CV$4:$CV$123)</f>
        <v>0</v>
      </c>
      <c r="CW132" s="123">
        <f>SUMIF($E$4:$E$123,"410",$CW$4:$CW$123)</f>
        <v>255873480</v>
      </c>
      <c r="CX132" s="123">
        <f>SUMIF($E$4:$E$123,"410",$CX$4:$CX$123)</f>
        <v>61379328</v>
      </c>
      <c r="CY132" s="123">
        <f>SUMIF($E$4:$E$123,"410",$CY$4:$CY$123)</f>
        <v>0</v>
      </c>
      <c r="CZ132" s="123">
        <f>SUMIF($E$4:$E$123,"410",$CZ$4:$CZ$123)</f>
        <v>0</v>
      </c>
      <c r="DA132" s="123">
        <f>SUMIF($E$4:$E$123,"410",$DA$4:$DA$123)</f>
        <v>0</v>
      </c>
      <c r="DB132" s="123">
        <f>SUMIF($E$4:$E$123,"410",$DB$4:$DB$123)</f>
        <v>1005453432</v>
      </c>
      <c r="DC132" s="123">
        <f>SUMIF($E$4:$E$123,"410",$DC$4:$DC$123)</f>
        <v>16387200</v>
      </c>
      <c r="DD132" s="123">
        <f>SUMIF($E$4:$E$123,"410",$DD$4:$DD$123)</f>
        <v>0</v>
      </c>
      <c r="DE132" s="127">
        <f>SUMIF($E$4:$E$123,"410",$DE$4:$DE$123)</f>
        <v>23387200</v>
      </c>
      <c r="DF132" s="127">
        <f>SUMIF($E$4:$E$123,"410",$DF$4:$DF$123)</f>
        <v>227716377</v>
      </c>
      <c r="DG132" s="127">
        <f>SUMIF($E$4:$E$123,"410",$DG$4:$DG$123)</f>
        <v>0</v>
      </c>
      <c r="DH132" s="127">
        <f>SUMIF($E$4:$E$123,"410",$DH$4:$DH$123)</f>
        <v>50687200</v>
      </c>
      <c r="DI132" s="127">
        <f>SUMIF($E$4:$E$123,"410",$DI$4:$DI$123)</f>
        <v>0</v>
      </c>
      <c r="DJ132" s="127">
        <f>SUMIF($E$4:$E$123,"410",$DJ$4:$DJ$123)</f>
        <v>3287205900</v>
      </c>
      <c r="DK132" s="127">
        <f>SUMIF($E$4:$E$123,"410",$DK$4:$DK$123)</f>
        <v>225450266</v>
      </c>
      <c r="DL132" s="127">
        <f>SUMIF($E$4:$E$123,"410",$DL$4:$DL$123)</f>
        <v>0</v>
      </c>
      <c r="DM132" s="127">
        <f>SUMIF($E$4:$E$123,"410",$DM$4:$DM$123)</f>
        <v>208656831</v>
      </c>
      <c r="DN132" s="127">
        <f>SUMIF($E$4:$E$123,"410",$DN$4:$DN$123)</f>
        <v>0</v>
      </c>
      <c r="DO132" s="127">
        <f>SUMIF($E$4:$E$123,"410",$DO$4:$DO$123)</f>
        <v>137538233</v>
      </c>
      <c r="DP132" s="127">
        <f>SUMIF($E$4:$E$123,"410",$DP$4:$DP$123)</f>
        <v>135950700</v>
      </c>
      <c r="DR132" s="169" t="s">
        <v>391</v>
      </c>
      <c r="DS132" s="33">
        <f t="shared" si="122"/>
        <v>795865509</v>
      </c>
      <c r="DT132" s="33">
        <f t="shared" si="123"/>
        <v>619288561</v>
      </c>
      <c r="DU132" s="177">
        <f t="shared" si="124"/>
        <v>0.77813217685250891</v>
      </c>
    </row>
    <row r="133" spans="3:125" ht="14.25" customHeight="1" x14ac:dyDescent="0.25">
      <c r="C133" s="130"/>
      <c r="D133" s="131" t="s">
        <v>371</v>
      </c>
      <c r="E133" s="111">
        <v>510</v>
      </c>
      <c r="F133" s="119"/>
      <c r="G133" s="120">
        <f>SUMIF($E$4:$E$123,"510",$G$4:$G$123)</f>
        <v>1431994763</v>
      </c>
      <c r="H133" s="121">
        <f>SUMIF($E$4:$E$123,"510",$H$4:$H$123)</f>
        <v>61228603</v>
      </c>
      <c r="I133" s="121">
        <f>SUMIF($E$4:$E$124,"510",$I$4:$I$124)</f>
        <v>475397803</v>
      </c>
      <c r="J133" s="121">
        <f>SUMIF($E$4:$E$124,"510",$J$4:$J$124)</f>
        <v>64023067</v>
      </c>
      <c r="K133" s="120">
        <f>SUMIF($E$4:$E$123,"510",$K$4:$K$123)</f>
        <v>0</v>
      </c>
      <c r="L133" s="119">
        <f>SUMIF($E$4:$E$123,"510",$L$4:$L$123)</f>
        <v>154000000</v>
      </c>
      <c r="M133" s="119">
        <f>SUMIF($E$4:$E$123,"510",$M$4:$M$123)</f>
        <v>0</v>
      </c>
      <c r="N133" s="119">
        <f>SUMIF($E$4:$E$123,"510",$N$4:$N$123)</f>
        <v>0</v>
      </c>
      <c r="O133" s="119">
        <f>SUMIF($E$4:$E$123,"510",$O$4:$O$123)</f>
        <v>1000000</v>
      </c>
      <c r="P133" s="119">
        <f>SUMIF($E$4:$E$123,"510",$P$4:$P$123)</f>
        <v>1000000</v>
      </c>
      <c r="Q133" s="119">
        <f>SUMIF($E$4:$E$123,"510",$Q$4:$Q$123)</f>
        <v>1000000</v>
      </c>
      <c r="R133" s="119">
        <f>SUMIF($E$4:$E$123,"510",$R$4:$R$123)</f>
        <v>0</v>
      </c>
      <c r="S133" s="119">
        <f>SUMIF($E$4:$E$123,"510",$S$4:$S$123)</f>
        <v>0</v>
      </c>
      <c r="T133" s="119">
        <f>SUMIF($E$4:$E$123,"510",$T$4:$T$123)</f>
        <v>0</v>
      </c>
      <c r="U133" s="119">
        <f>SUMIF($E$4:$E$123,"510",$U$4:$U$123)</f>
        <v>0</v>
      </c>
      <c r="V133" s="119">
        <f>SUMIF($E$4:$E$123,"510",$V$4:$V$123)</f>
        <v>0</v>
      </c>
      <c r="W133" s="119">
        <f>SUMIF($E$4:$E$123,"510",$W$4:$W$123)</f>
        <v>168000000</v>
      </c>
      <c r="X133" s="119">
        <f>SUMIF($E$4:$E$123,"510",$X$4:$X$123)</f>
        <v>37000000</v>
      </c>
      <c r="Y133" s="119">
        <f>SUMIF($E$4:$E$123,"510",$Y$4:$Y$123)</f>
        <v>209017206</v>
      </c>
      <c r="Z133" s="119">
        <f>SUMIF($E$4:$E$123,"510",$Z$4:$Z$123)</f>
        <v>74091417</v>
      </c>
      <c r="AA133" s="119"/>
      <c r="AB133" s="119">
        <f>SUMIF($E$4:$E$123,"510",$AB$4:$AB$123)</f>
        <v>186236667</v>
      </c>
      <c r="AC133" s="122">
        <f t="shared" si="114"/>
        <v>0.86416201928526182</v>
      </c>
      <c r="AD133" s="120">
        <f>SUMIF($E$4:$E$123,"510",$AD$4:$AD$123)</f>
        <v>1237475486</v>
      </c>
      <c r="AE133" s="120">
        <f>SUMIF($E$4:$E$123,"510",$AE$4:$AE$123)</f>
        <v>61228603</v>
      </c>
      <c r="AF133" s="120">
        <f>SUMIF($E$4:$E$123,"510",$AF$4:$AF$123)</f>
        <v>453736275</v>
      </c>
      <c r="AG133" s="120">
        <f>SUMIF($E$4:$E$123,"510",$AG$4:$AG$123)</f>
        <v>52929687</v>
      </c>
      <c r="AH133" s="120">
        <f>SUMIF($E$4:$E$123,"510",$AH$4:$AH$123)</f>
        <v>0</v>
      </c>
      <c r="AI133" s="120">
        <f>SUMIF($E$4:$E$123,"510",$AI$4:$AI$123)</f>
        <v>134655529</v>
      </c>
      <c r="AJ133" s="120">
        <f>SUMIF($E$4:$E$123,"510",$AJ$4:$AJ$123)</f>
        <v>0</v>
      </c>
      <c r="AK133" s="120">
        <f>SUMIF($E$4:$E$123,"510",$AK$4:$AK$123)</f>
        <v>0</v>
      </c>
      <c r="AL133" s="120">
        <f>SUMIF($E$4:$E$123,"510",$AL$4:$AL$123)</f>
        <v>1000000</v>
      </c>
      <c r="AM133" s="120">
        <f>SUMIF($E$4:$E$123,"510",$AM$4:$AM$123)</f>
        <v>1000000</v>
      </c>
      <c r="AN133" s="120">
        <f>SUMIF($E$4:$E$123,"510",$AN$4:$AN$123)</f>
        <v>1000000</v>
      </c>
      <c r="AO133" s="120">
        <f>SUMIF($E$4:$E$123,"510",$AO$4:$AO$123)</f>
        <v>0</v>
      </c>
      <c r="AP133" s="120">
        <f>SUMIF($E$4:$E$123,"510",$AP$4:$AP$123)</f>
        <v>0</v>
      </c>
      <c r="AQ133" s="120">
        <f>SUMIF($E$4:$E$123,"510",$AQ$4:$AQ$123)</f>
        <v>0</v>
      </c>
      <c r="AR133" s="120">
        <f>SUMIF($E$4:$E$123,"510",$AR$4:$AR$123)</f>
        <v>0</v>
      </c>
      <c r="AS133" s="120">
        <f>SUMIF($E$4:$E$123,"510",$AS$4:$AS$123)</f>
        <v>0</v>
      </c>
      <c r="AT133" s="120">
        <f>SUMIF($E$4:$E$123,"510",$AT$4:$AT$123)</f>
        <v>146440268</v>
      </c>
      <c r="AU133" s="120">
        <f>SUMIF($E$4:$E$123,"510",$AU$4:$AU$123)</f>
        <v>31319233</v>
      </c>
      <c r="AV133" s="120">
        <f>SUMIF($E$4:$E$123,"510",$AV$4:$AV$123)</f>
        <v>165788895</v>
      </c>
      <c r="AW133" s="120">
        <f>SUMIF($E$4:$E$123,"510",$AW$4:$AW$123)</f>
        <v>74091417</v>
      </c>
      <c r="AX133" s="120">
        <f>SUMIF($E$4:$E$123," 510",$AX$4:$AX$123)</f>
        <v>0</v>
      </c>
      <c r="AY133" s="120">
        <f>SUMIF($E$4:$E$123,"510",$AY$4:$AY$123)</f>
        <v>114285579</v>
      </c>
      <c r="AZ133" s="105">
        <f t="shared" si="115"/>
        <v>0.13583798071473818</v>
      </c>
      <c r="BA133" s="24">
        <f t="shared" si="116"/>
        <v>194519277</v>
      </c>
      <c r="BB133" s="123">
        <f>SUMIF($E$4:$E$123,"510",$BB$4:$BB$123)</f>
        <v>0</v>
      </c>
      <c r="BC133" s="123">
        <f>SUMIF($E$4:$E$123,"510",$BC$4:$BC$123)</f>
        <v>21661528</v>
      </c>
      <c r="BD133" s="123">
        <f>SUMIF($E$4:$E$123,"510",$BD$4:$BD$123)</f>
        <v>11093380</v>
      </c>
      <c r="BE133" s="123">
        <f>SUMIF($E$4:$E$123,"510",$BE$4:$BE$123)</f>
        <v>0</v>
      </c>
      <c r="BF133" s="123">
        <f>SUMIF($E$4:$E$123,"510",$BF$4:$BF$123)</f>
        <v>19344471</v>
      </c>
      <c r="BG133" s="123">
        <f>SUMIF($E$4:$E$123,"510",$BG$4:$BG$123)</f>
        <v>0</v>
      </c>
      <c r="BH133" s="123">
        <f>SUMIF($E$4:$E$123,"510",$BH$4:$BH$123)</f>
        <v>0</v>
      </c>
      <c r="BI133" s="123">
        <f>SUMIF($E$4:$E$123,"510",$BI$4:$BI$123)</f>
        <v>0</v>
      </c>
      <c r="BJ133" s="123">
        <f>SUMIF($E$4:$E$123,"510",$BJ$4:$BJ$123)</f>
        <v>0</v>
      </c>
      <c r="BK133" s="123">
        <f>SUMIF($E$4:$E$123,"510",$BK$4:$BK$123)</f>
        <v>0</v>
      </c>
      <c r="BL133" s="123">
        <f>SUMIF($E$4:$E$123,"510",$BL$4:$BL$123)</f>
        <v>0</v>
      </c>
      <c r="BM133" s="123">
        <f>SUMIF($E$4:$E$123,"510",$BM$4:$BM$123)</f>
        <v>0</v>
      </c>
      <c r="BN133" s="123">
        <f>SUMIF($E$4:$E$123,"510",$BN$4:$BN$123)</f>
        <v>0</v>
      </c>
      <c r="BO133" s="123">
        <f>SUMIF($E$4:$E$123,"510",$BO$4:$BO$123)</f>
        <v>0</v>
      </c>
      <c r="BP133" s="123">
        <f>SUMIF($E$4:$E$123,"510",$BP$4:$BP$123)</f>
        <v>0</v>
      </c>
      <c r="BQ133" s="123">
        <f>SUMIF($E$4:$E$123,"510",$BQ$4:$BQ$123)</f>
        <v>21559732</v>
      </c>
      <c r="BR133" s="123">
        <f>SUMIF($E$4:$E$123,"510",$BR$4:$BR$123)</f>
        <v>5680767</v>
      </c>
      <c r="BS133" s="123">
        <f>SUMIF($E$4:$E$123,"510",$BS$4:$BS$123)</f>
        <v>43228311</v>
      </c>
      <c r="BT133" s="123">
        <f>SUMIF($E$4:$E$123,"510",$BT$4:$BT$123)</f>
        <v>0</v>
      </c>
      <c r="BU133" s="123">
        <f>SUMIF($E$4:$E$123,"510",$BU$4:$BU$123)</f>
        <v>0</v>
      </c>
      <c r="BV133" s="124">
        <f>SUMIF($E$4:$E$123,"510",$BV$4:$BV$123)</f>
        <v>71951088</v>
      </c>
      <c r="BW133" s="125">
        <f t="shared" si="117"/>
        <v>0.77696590500729368</v>
      </c>
      <c r="BX133" s="24">
        <f t="shared" si="118"/>
        <v>1112611107</v>
      </c>
      <c r="BY133" s="120">
        <f>SUMIF($E$4:$E$123,"510",$BY$4:$BY$123)</f>
        <v>58726458</v>
      </c>
      <c r="BZ133" s="120">
        <f>SUMIF($E$4:$E$123,"510",$BZ$4:$BZ$123)</f>
        <v>420458125</v>
      </c>
      <c r="CA133" s="120">
        <f>SUMIF($E$4:$E$123,"510",$CA$4:$CA$123)</f>
        <v>52081397</v>
      </c>
      <c r="CB133" s="120">
        <f>SUMIF($E$4:$E$123,"510",$CB$4:$CB$123)</f>
        <v>0</v>
      </c>
      <c r="CC133" s="120">
        <f>SUMIF($E$4:$E$123,"510",$CC$4:$CC$123)</f>
        <v>119567225</v>
      </c>
      <c r="CD133" s="120">
        <f>SUMIF($E$4:$E$123,"510",$CD$4:$CD$123)</f>
        <v>0</v>
      </c>
      <c r="CE133" s="120">
        <f>SUMIF($E$4:$E$123,"510",$CE$4:$CE$123)</f>
        <v>0</v>
      </c>
      <c r="CF133" s="120">
        <f>SUMIF($E$4:$E$123,"510",$CF$4:$CF$123)</f>
        <v>0</v>
      </c>
      <c r="CG133" s="120">
        <f>SUMIF($E$4:$E$123,"510",$CG$4:$CG$123)</f>
        <v>0</v>
      </c>
      <c r="CH133" s="120">
        <f>SUMIF($E$4:$E$123,"510",$CH$4:$CH$123)</f>
        <v>0</v>
      </c>
      <c r="CI133" s="120">
        <f>SUMIF($E$4:$E$123,"510",$CI$4:$CI$123)</f>
        <v>0</v>
      </c>
      <c r="CJ133" s="120">
        <f>SUMIF($E$4:$E$123,"510",$CJ$4:$CJ$123)</f>
        <v>0</v>
      </c>
      <c r="CK133" s="120">
        <f>SUMIF($E$4:$E$123,"510",$CK$4:$CK$123)</f>
        <v>0</v>
      </c>
      <c r="CL133" s="120">
        <f>SUMIF($E$4:$E$123,"510",$CL$4:$CL$123)</f>
        <v>0</v>
      </c>
      <c r="CM133" s="120">
        <f>SUMIF($E$4:$E$123,"510",$CM$4:$CM$123)</f>
        <v>0</v>
      </c>
      <c r="CN133" s="120">
        <f>SUMIF($E$4:$E$123,"510",$CN$4:$CN$123)</f>
        <v>142189882</v>
      </c>
      <c r="CO133" s="120">
        <f>SUMIF($E$4:$E$123,"510",$CO$4:$CO$123)</f>
        <v>31319233</v>
      </c>
      <c r="CP133" s="120">
        <f>SUMIF($E$4:$E$123,"510",$CP$4:$CP$123)</f>
        <v>123069134</v>
      </c>
      <c r="CQ133" s="120">
        <f>SUMIF($E$4:$E$123,"510",$CQ$4:$CQ$123)</f>
        <v>64320741</v>
      </c>
      <c r="CR133" s="120">
        <f>SUMIF($E$4:$E$123,"510",$CR$4:$CR$123)</f>
        <v>0</v>
      </c>
      <c r="CS133" s="126">
        <f>SUMIF($E$4:$E$123,"510",$CS$4:$CS$123)</f>
        <v>100878912</v>
      </c>
      <c r="CT133" s="21">
        <f t="shared" si="119"/>
        <v>0.22303409499270632</v>
      </c>
      <c r="CU133" s="24">
        <f t="shared" si="120"/>
        <v>319383656</v>
      </c>
      <c r="CV133" s="123">
        <f>SUMIF($E$4:$E$123,"510",$CV$4:$CV$123)</f>
        <v>2502145</v>
      </c>
      <c r="CW133" s="123">
        <f>SUMIF($E$4:$E$123,"510",$CW$4:$CW$123)</f>
        <v>54939678</v>
      </c>
      <c r="CX133" s="123">
        <f>SUMIF($E$4:$E$123,"510",$CX$4:$CX$123)</f>
        <v>11941670</v>
      </c>
      <c r="CY133" s="123">
        <f>SUMIF($E$4:$E$123,"510",$CY$4:$CY$123)</f>
        <v>0</v>
      </c>
      <c r="CZ133" s="123">
        <f>SUMIF($E$4:$E$123,"510",$CZ$4:$CZ$123)</f>
        <v>34432775</v>
      </c>
      <c r="DA133" s="123">
        <f>SUMIF($E$4:$E$123,"510",$DA$4:$DA$123)</f>
        <v>0</v>
      </c>
      <c r="DB133" s="123">
        <f>SUMIF($E$4:$E$123,"510",$DB$4:$DB$123)</f>
        <v>0</v>
      </c>
      <c r="DC133" s="123">
        <f>SUMIF($E$4:$E$123,"510",$DC$4:$DC$123)</f>
        <v>1000000</v>
      </c>
      <c r="DD133" s="123">
        <f>SUMIF($E$4:$E$123,"510",$DD$4:$DD$123)</f>
        <v>1000000</v>
      </c>
      <c r="DE133" s="127">
        <f>SUMIF($E$4:$E$123,"510",$DE$4:$DE$123)</f>
        <v>1000000</v>
      </c>
      <c r="DF133" s="127">
        <f>SUMIF($E$4:$E$123,"510",$DF$4:$DF$123)</f>
        <v>0</v>
      </c>
      <c r="DG133" s="127">
        <f>SUMIF($E$4:$E$123,"510",$DG$4:$DG$123)</f>
        <v>0</v>
      </c>
      <c r="DH133" s="127">
        <f>SUMIF($E$4:$E$123,"510",$DH$4:$DH$123)</f>
        <v>0</v>
      </c>
      <c r="DI133" s="127">
        <f>SUMIF($E$4:$E$123,"510",$DI$4:$DI$123)</f>
        <v>0</v>
      </c>
      <c r="DJ133" s="127">
        <f>SUMIF($E$4:$E$123,"510",$DJ$4:$DJ$123)</f>
        <v>0</v>
      </c>
      <c r="DK133" s="127">
        <f>SUMIF($E$4:$E$123,"510",$DK$4:$DK$123)</f>
        <v>25810118</v>
      </c>
      <c r="DL133" s="127">
        <f>SUMIF($E$4:$E$123,"510",$DL$4:$DL$123)</f>
        <v>5680767</v>
      </c>
      <c r="DM133" s="127">
        <f>SUMIF($E$4:$E$123,"510",$DM$4:$DM$123)</f>
        <v>85948072</v>
      </c>
      <c r="DN133" s="127">
        <f>SUMIF($E$4:$E$123,"510",$DN$4:$DN$123)</f>
        <v>9770676</v>
      </c>
      <c r="DO133" s="127">
        <f>SUMIF($E$4:$E$123,"510",$DO$4:$DO$123)</f>
        <v>0</v>
      </c>
      <c r="DP133" s="127">
        <f>SUMIF($E$4:$E$123,"510",$DP$4:$DP$123)</f>
        <v>85357755</v>
      </c>
      <c r="DR133" s="169" t="s">
        <v>392</v>
      </c>
      <c r="DS133" s="33">
        <f t="shared" si="122"/>
        <v>8528035515</v>
      </c>
      <c r="DT133" s="33">
        <f t="shared" si="123"/>
        <v>2892349368</v>
      </c>
      <c r="DU133" s="177">
        <f t="shared" si="124"/>
        <v>0.33915775361308403</v>
      </c>
    </row>
    <row r="134" spans="3:125" x14ac:dyDescent="0.25">
      <c r="C134" s="130"/>
      <c r="D134" s="118" t="s">
        <v>372</v>
      </c>
      <c r="E134" s="111">
        <v>520</v>
      </c>
      <c r="F134" s="119"/>
      <c r="G134" s="120">
        <f>SUMIF($E$4:$E$123,"520",$G$4:$G$123)</f>
        <v>3899227449</v>
      </c>
      <c r="H134" s="121">
        <f>SUMIF($E$4:$E$123,"520",$H$4:$H$123)</f>
        <v>0</v>
      </c>
      <c r="I134" s="121">
        <f>SUMIF($E$4:$E$123,"520",$I$4:$I$123)</f>
        <v>525230000</v>
      </c>
      <c r="J134" s="121">
        <f>SUMIF($E$4:$E$124,"520",$J$4:$J$124)</f>
        <v>0</v>
      </c>
      <c r="K134" s="120">
        <f>SUMIF($E$4:$E$123,"520",$K$4:$K$123)</f>
        <v>0</v>
      </c>
      <c r="L134" s="119">
        <f>SUMIF($E$4:$E$123,"520",$L$4:$L$123)</f>
        <v>6000000</v>
      </c>
      <c r="M134" s="119">
        <f>SUMIF($E$4:$E$123,"520",$M$4:$M$123)</f>
        <v>0</v>
      </c>
      <c r="N134" s="119">
        <f>SUMIF($E$4:$E$123,"520",$N$4:$N$123)</f>
        <v>0</v>
      </c>
      <c r="O134" s="119">
        <f>SUMIF($E$4:$E$123,"520",$O$4:$O$123)</f>
        <v>0</v>
      </c>
      <c r="P134" s="119">
        <f>SUMIF($E$4:$E$123,"520",$P$4:$P$123)</f>
        <v>0</v>
      </c>
      <c r="Q134" s="119">
        <f>SUMIF($E$4:$E$123,"520",$Q$4:$Q$123)</f>
        <v>0</v>
      </c>
      <c r="R134" s="119">
        <f>SUMIF($E$4:$E$123,"520",$R$4:$R$123)</f>
        <v>0</v>
      </c>
      <c r="S134" s="119">
        <f>SUMIF($E$4:$E$123,"520",$S$4:$S$123)</f>
        <v>0</v>
      </c>
      <c r="T134" s="119">
        <f>SUMIF($E$4:$E$123,"520",$T$4:$T$123)</f>
        <v>0</v>
      </c>
      <c r="U134" s="119">
        <f>SUMIF($E$4:$E$123,"520",$U$4:$U$123)</f>
        <v>0</v>
      </c>
      <c r="V134" s="119">
        <f>SUMIF($E$4:$E$123,"520",$V$4:$V$123)</f>
        <v>2000000000</v>
      </c>
      <c r="W134" s="119">
        <f>SUMIF($E$4:$E$123,"520",$W$4:$W$123)</f>
        <v>160000000</v>
      </c>
      <c r="X134" s="119">
        <f>SUMIF($E$4:$E$123,"520",$X$4:$X$123)</f>
        <v>0</v>
      </c>
      <c r="Y134" s="119">
        <f>SUMIF($E$4:$E$123,"520",$Y$4:$Y$123)</f>
        <v>430000000</v>
      </c>
      <c r="Z134" s="119">
        <f>SUMIF($E$4:$E$115,"520",$Z$4:$Z$115)</f>
        <v>0</v>
      </c>
      <c r="AA134" s="119"/>
      <c r="AB134" s="119">
        <f>SUMIF($E$4:$E$123,"520",$AB$4:$AB$123)</f>
        <v>777997449</v>
      </c>
      <c r="AC134" s="122">
        <f t="shared" si="114"/>
        <v>0.80839169405426492</v>
      </c>
      <c r="AD134" s="120">
        <f>SUMIF($E$4:$E$123,"520",$AD$4:$AD$123)</f>
        <v>3152103083</v>
      </c>
      <c r="AE134" s="120">
        <f>SUMIF($E$4:$E$123,"520",$AE$4:$AE$123)</f>
        <v>0</v>
      </c>
      <c r="AF134" s="120">
        <f>SUMIF($E$4:$E$123,"520",$AF$4:$AF$123)</f>
        <v>455615937</v>
      </c>
      <c r="AG134" s="120">
        <f>SUMIF($E$4:$E$123,"520",$AG$4:$AG$123)</f>
        <v>0</v>
      </c>
      <c r="AH134" s="120">
        <f>SUMIF($E$4:$E$123,"520",$AH$4:$AH$123)</f>
        <v>0</v>
      </c>
      <c r="AI134" s="120">
        <f>SUMIF($E$4:$E$123,"520",$AI$4:$AI$123)</f>
        <v>5000000</v>
      </c>
      <c r="AJ134" s="120">
        <f>SUMIF($E$4:$E$123,"520",$AJ$4:$AJ$123)</f>
        <v>0</v>
      </c>
      <c r="AK134" s="120">
        <f>SUMIF($E$4:$E$123,"520",$AK$4:$AK$123)</f>
        <v>0</v>
      </c>
      <c r="AL134" s="120">
        <f>SUMIF($E$4:$E$123,"520",$AL$4:$AL$123)</f>
        <v>0</v>
      </c>
      <c r="AM134" s="120">
        <f>SUMIF($E$4:$E$123,"520",$AM$4:$AM$123)</f>
        <v>0</v>
      </c>
      <c r="AN134" s="120">
        <f>SUMIF($E$4:$E$123,"520",$AN$4:$AN$123)</f>
        <v>0</v>
      </c>
      <c r="AO134" s="120">
        <f>SUMIF($E$4:$E$123,"520",$AO$4:$AO$123)</f>
        <v>0</v>
      </c>
      <c r="AP134" s="120">
        <f>SUMIF($E$4:$E$123,"520",$AP$4:$AP$123)</f>
        <v>0</v>
      </c>
      <c r="AQ134" s="120">
        <f>SUMIF($E$4:$E$123,"520",$AQ$4:$AQ$123)</f>
        <v>0</v>
      </c>
      <c r="AR134" s="120">
        <f>SUMIF($E$4:$E$123,"520",$AR$4:$AR$123)</f>
        <v>0</v>
      </c>
      <c r="AS134" s="120">
        <f>SUMIF($E$4:$E$123,"520",$AS$4:$AS$123)</f>
        <v>1525009311</v>
      </c>
      <c r="AT134" s="120">
        <f>SUMIF($E$4:$E$123,"520",$AT$4:$AT$123)</f>
        <v>145758973</v>
      </c>
      <c r="AU134" s="120">
        <f>SUMIF($E$4:$E$123,"520",$AU$4:$AU$123)</f>
        <v>0</v>
      </c>
      <c r="AV134" s="120">
        <f>SUMIF($E$4:$E$123,"520",$AV$4:$AV$123)</f>
        <v>323968220</v>
      </c>
      <c r="AW134" s="120">
        <f>SUMIF($E$4:$E$123,"520",$AW$4:$AW$123)</f>
        <v>0</v>
      </c>
      <c r="AX134" s="120">
        <f>SUMIF($E$4:$E$123,"520",$AX$4:$AX$123)</f>
        <v>0</v>
      </c>
      <c r="AY134" s="120">
        <f>SUMIF($E$4:$E$123,"520",$AY$4:$AY$123)</f>
        <v>696750642</v>
      </c>
      <c r="AZ134" s="105">
        <f t="shared" si="115"/>
        <v>0.19160830594573508</v>
      </c>
      <c r="BA134" s="24">
        <f t="shared" si="116"/>
        <v>747124366</v>
      </c>
      <c r="BB134" s="123">
        <f>SUMIF($E$4:$E$123,"520",$BB$4:$BB$123)</f>
        <v>0</v>
      </c>
      <c r="BC134" s="123">
        <f>SUMIF($E$4:$E$123,"520",$BC$4:$BC$123)</f>
        <v>69614063</v>
      </c>
      <c r="BD134" s="123">
        <f>SUMIF($E$4:$E$123,"520",$BD$4:$BD$123)</f>
        <v>0</v>
      </c>
      <c r="BE134" s="123">
        <f>SUMIF($E$4:$E$123,"520",$BE$4:$BE$123)</f>
        <v>0</v>
      </c>
      <c r="BF134" s="123">
        <f>SUMIF($E$4:$E$123,"520",$BF$4:$BF$123)</f>
        <v>1000000</v>
      </c>
      <c r="BG134" s="123">
        <f>SUMIF($E$4:$E$123,"520",$BG$4:$BG$123)</f>
        <v>0</v>
      </c>
      <c r="BH134" s="123">
        <f>SUMIF($E$4:$E$123,"520",$BH$4:$BH$123)</f>
        <v>0</v>
      </c>
      <c r="BI134" s="123">
        <f>SUMIF($E$4:$E$123,"520",$BI$4:$BI$123)</f>
        <v>0</v>
      </c>
      <c r="BJ134" s="123">
        <f>SUMIF($E$4:$E$123,"520",$BJ$4:$BJ$123)</f>
        <v>0</v>
      </c>
      <c r="BK134" s="123">
        <f>SUMIF($E$4:$E$123,"520",$BK$4:$BK$123)</f>
        <v>0</v>
      </c>
      <c r="BL134" s="123">
        <f>SUMIF($E$4:$E$123,"520",$BL$4:$BL$123)</f>
        <v>0</v>
      </c>
      <c r="BM134" s="123">
        <f>SUMIF($E$4:$E$123,"520",$BM$4:$BM$123)</f>
        <v>0</v>
      </c>
      <c r="BN134" s="123">
        <f>SUMIF($E$4:$E$123,"520",$BN$4:$BN$123)</f>
        <v>0</v>
      </c>
      <c r="BO134" s="123">
        <f>SUMIF($E$4:$E$123,"520",$BO$4:$BO$123)</f>
        <v>0</v>
      </c>
      <c r="BP134" s="123">
        <f>SUMIF($E$4:$E$123,"520",$BP$4:$BP$123)</f>
        <v>474990689</v>
      </c>
      <c r="BQ134" s="123">
        <f>SUMIF($E$4:$E$123,"520",$BQ$4:$BQ$123)</f>
        <v>14241027</v>
      </c>
      <c r="BR134" s="123">
        <f>SUMIF($E$4:$E$123,"520",$BR$4:$BR$123)</f>
        <v>0</v>
      </c>
      <c r="BS134" s="123">
        <f>SUMIF($E$4:$E$123,"520",$BS$4:$BS$123)</f>
        <v>106031780</v>
      </c>
      <c r="BT134" s="123">
        <f>SUMIF($E$4:$E$123,"520",$BT$4:$BT$123)</f>
        <v>0</v>
      </c>
      <c r="BU134" s="123">
        <f>SUMIF($E$4:$E$123,"520",$BU$4:$BU$123)</f>
        <v>0</v>
      </c>
      <c r="BV134" s="124">
        <f>SUMIF($E$4:$E$123,"520",$BV$4:$BV$123)</f>
        <v>81246807</v>
      </c>
      <c r="BW134" s="125">
        <f t="shared" si="117"/>
        <v>0.74871697078063937</v>
      </c>
      <c r="BX134" s="24">
        <f t="shared" si="118"/>
        <v>2919417764</v>
      </c>
      <c r="BY134" s="120">
        <f>SUMIF($E$4:$E$123,"520",$BY$4:$BY$123)</f>
        <v>0</v>
      </c>
      <c r="BZ134" s="120">
        <f>SUMIF($E$4:$E$123,"520",$BZ$4:$BZ$123)</f>
        <v>443911059</v>
      </c>
      <c r="CA134" s="120">
        <f>SUMIF($E$4:$E$123,"520",$CA$4:$CA$123)</f>
        <v>0</v>
      </c>
      <c r="CB134" s="120">
        <f>SUMIF($E$4:$E$123,"520",$CB$4:$CB$123)</f>
        <v>0</v>
      </c>
      <c r="CC134" s="120">
        <f>SUMIF($E$4:$E$123,"520",$CC$4:$CC$123)</f>
        <v>0</v>
      </c>
      <c r="CD134" s="120">
        <f>SUMIF($E$4:$E$123,"520",$CD$4:$CD$123)</f>
        <v>0</v>
      </c>
      <c r="CE134" s="120">
        <f>SUMIF($E$4:$E$123,"520",$CE$4:$CE$123)</f>
        <v>0</v>
      </c>
      <c r="CF134" s="120">
        <f>SUMIF($E$4:$E$123,"520",$CF$4:$CF$123)</f>
        <v>0</v>
      </c>
      <c r="CG134" s="120">
        <f>SUMIF($E$4:$E$123,"520",$CG$4:$CG$123)</f>
        <v>0</v>
      </c>
      <c r="CH134" s="120">
        <f>SUMIF($E$4:$E$123,"520",$CH$4:$CH$123)</f>
        <v>0</v>
      </c>
      <c r="CI134" s="120">
        <f>SUMIF($E$4:$E$123,"520",$CI$4:$CI$123)</f>
        <v>0</v>
      </c>
      <c r="CJ134" s="120">
        <f>SUMIF($E$4:$E$123,"520",$CJ$4:$CJ$123)</f>
        <v>0</v>
      </c>
      <c r="CK134" s="120">
        <f>SUMIF($E$4:$E$123,"520",$CK$4:$CK$123)</f>
        <v>0</v>
      </c>
      <c r="CL134" s="120">
        <f>SUMIF($E$4:$E$123,"520",$CL$4:$CL$123)</f>
        <v>0</v>
      </c>
      <c r="CM134" s="120">
        <f>SUMIF($E$4:$E$123,"520",$CM$4:$CM$123)</f>
        <v>1457044549</v>
      </c>
      <c r="CN134" s="120">
        <f>SUMIF($E$4:$E$123,"520",$CN$4:$CN$123)</f>
        <v>141310263</v>
      </c>
      <c r="CO134" s="120">
        <f>SUMIF($E$4:$E$123,"520",$CO$4:$CO$123)</f>
        <v>0</v>
      </c>
      <c r="CP134" s="120">
        <f>SUMIF($E$4:$E$123,"520",$CP$4:$CP$123)</f>
        <v>225133527</v>
      </c>
      <c r="CQ134" s="120">
        <f>SUMIF($E$4:$E$123,"520",$CQ$4:$CQ$123)</f>
        <v>0</v>
      </c>
      <c r="CR134" s="120">
        <f>SUMIF($E$4:$E$123,"520",$CR$4:$CR$123)</f>
        <v>0</v>
      </c>
      <c r="CS134" s="126">
        <f>SUMIF($E$4:$E$123,"520",$CS$4:$CS$123)</f>
        <v>652018366</v>
      </c>
      <c r="CT134" s="21">
        <f t="shared" si="119"/>
        <v>0.25128302921936063</v>
      </c>
      <c r="CU134" s="24">
        <f t="shared" si="120"/>
        <v>979809685</v>
      </c>
      <c r="CV134" s="123">
        <f>SUMIF($E$4:$E$123,"520",$CV$4:$CV$123)</f>
        <v>0</v>
      </c>
      <c r="CW134" s="123">
        <f>SUMIF($E$4:$E$123,"520",$CW$4:$CW$123)</f>
        <v>81318941</v>
      </c>
      <c r="CX134" s="123">
        <f>SUMIF($E$4:$E$123,"520",$CX$4:$CX$123)</f>
        <v>0</v>
      </c>
      <c r="CY134" s="123">
        <f>SUMIF($E$4:$E$123,"520",$CY$4:$CY$123)</f>
        <v>0</v>
      </c>
      <c r="CZ134" s="123">
        <f>SUMIF($E$4:$E$123,"520",$CZ$4:$CZ$123)</f>
        <v>6000000</v>
      </c>
      <c r="DA134" s="123">
        <f>SUMIF($E$4:$E$123,"520",$DA$4:$DA$123)</f>
        <v>0</v>
      </c>
      <c r="DB134" s="123">
        <f>SUMIF($E$4:$E$123,"520",$DB$4:$DB$123)</f>
        <v>0</v>
      </c>
      <c r="DC134" s="123">
        <f>SUMIF($E$4:$E$123,"520",$DC$4:$DC$123)</f>
        <v>0</v>
      </c>
      <c r="DD134" s="123">
        <f>SUMIF($E$4:$E$123,"520",$DD$4:$DD$123)</f>
        <v>0</v>
      </c>
      <c r="DE134" s="127">
        <f>SUMIF($E$4:$E$123,"520",$DE$4:$DE$123)</f>
        <v>0</v>
      </c>
      <c r="DF134" s="127">
        <f>SUMIF($E$4:$E$123,"520",$DF$4:$DF$123)</f>
        <v>0</v>
      </c>
      <c r="DG134" s="127">
        <f>SUMIF($E$4:$E$123,"520",$DG$4:$DG$123)</f>
        <v>0</v>
      </c>
      <c r="DH134" s="127">
        <f>SUMIF($E$4:$E$123,"520",$DH$4:$DH$123)</f>
        <v>0</v>
      </c>
      <c r="DI134" s="127">
        <f>SUMIF($E$4:$E$123,"520",$DI$4:$DI$123)</f>
        <v>0</v>
      </c>
      <c r="DJ134" s="127">
        <f>SUMIF($E$4:$E$123,"520",$DJ$4:$DJ$123)</f>
        <v>542955451</v>
      </c>
      <c r="DK134" s="127">
        <f>SUMIF($E$4:$E$123,"520",$DK$4:$DK$123)</f>
        <v>18689737</v>
      </c>
      <c r="DL134" s="127">
        <f>SUMIF($E$4:$E$123,"520",$DL$4:$DL$123)</f>
        <v>0</v>
      </c>
      <c r="DM134" s="127">
        <f>SUMIF($E$4:$E$123,"520",$DM$4:$DM$123)</f>
        <v>204866473</v>
      </c>
      <c r="DN134" s="127">
        <f>SUMIF($E$4:$E$123,"520",$DN$4:$DN$123)</f>
        <v>0</v>
      </c>
      <c r="DO134" s="127">
        <f>SUMIF($E$4:$E$123,"520",$DO$4:$DO$123)</f>
        <v>0</v>
      </c>
      <c r="DP134" s="127">
        <f>SUMIF($E$4:$E$123,"520",$DP$4:$DP$123)</f>
        <v>125979083</v>
      </c>
      <c r="DR134" s="169" t="s">
        <v>393</v>
      </c>
      <c r="DS134" s="33">
        <f t="shared" si="122"/>
        <v>1431994763</v>
      </c>
      <c r="DT134" s="33">
        <f t="shared" si="123"/>
        <v>1112611107</v>
      </c>
      <c r="DU134" s="177">
        <f t="shared" si="124"/>
        <v>0.77696590500729368</v>
      </c>
    </row>
    <row r="135" spans="3:125" hidden="1" x14ac:dyDescent="0.25">
      <c r="C135" s="130"/>
      <c r="D135" s="118" t="s">
        <v>373</v>
      </c>
      <c r="E135" s="111" t="s">
        <v>374</v>
      </c>
      <c r="F135" s="119"/>
      <c r="G135" s="120">
        <f>SUMIF($E$4:$E$123,"520-2",$G$4:$G$123)</f>
        <v>0</v>
      </c>
      <c r="H135" s="121"/>
      <c r="I135" s="121"/>
      <c r="J135" s="121"/>
      <c r="K135" s="120">
        <f>SUMIF($E$4:$E$123,"520-2",$K$4:$K$123)</f>
        <v>0</v>
      </c>
      <c r="L135" s="121"/>
      <c r="M135" s="121"/>
      <c r="N135" s="119">
        <f>SUMIF($E$4:$E$123,"520-2",$N$4:$N$123)</f>
        <v>0</v>
      </c>
      <c r="O135" s="121"/>
      <c r="P135" s="121"/>
      <c r="Q135" s="121"/>
      <c r="R135" s="121"/>
      <c r="S135" s="121"/>
      <c r="T135" s="121"/>
      <c r="U135" s="121"/>
      <c r="V135" s="121"/>
      <c r="W135" s="121"/>
      <c r="X135" s="119">
        <f>SUMIF($E$4:$E$123,"520-2",$X$4:$X$123)</f>
        <v>0</v>
      </c>
      <c r="Y135" s="119">
        <f>SUMIF($E$4:$E$123,"520-2",$Y$4:$Y$123)</f>
        <v>0</v>
      </c>
      <c r="Z135" s="119">
        <f>SUMIF($E$4:$E$115,"520-2",$Z$4:$Z$115)</f>
        <v>0</v>
      </c>
      <c r="AA135" s="121"/>
      <c r="AB135" s="119">
        <f>SUMIF($E$4:$E$123,"520-2",$AB$4:$AB$123)</f>
        <v>0</v>
      </c>
      <c r="AC135" s="122" t="e">
        <f t="shared" si="114"/>
        <v>#DIV/0!</v>
      </c>
      <c r="AD135" s="24">
        <f t="shared" ref="AD135" si="125">SUM(AE135:AY135)</f>
        <v>125000000</v>
      </c>
      <c r="AE135" s="120">
        <f>SUMIF($E$4:$E$123,"520-2",$AE$4:$AE$123)</f>
        <v>0</v>
      </c>
      <c r="AF135" s="120">
        <f>SUMIF($E$4:$E$123,"520-2",$AF$4:$AF$123)</f>
        <v>0</v>
      </c>
      <c r="AG135" s="120"/>
      <c r="AH135" s="120">
        <f>SUMIF($E$4:$E$123,"111",$AF$4:$AF$123)</f>
        <v>125000000</v>
      </c>
      <c r="AI135" s="120">
        <f>SUMIF($E$4:$E$123,"520-2",$AI$4:$AI$123)</f>
        <v>0</v>
      </c>
      <c r="AJ135" s="120">
        <f>SUMIF($E$4:$E$123,"520-2",$AJ$4:$AJ$123)</f>
        <v>0</v>
      </c>
      <c r="AK135" s="120">
        <f>SUMIF($E$4:$E$123,"520-2",$AK$4:$AK$123)</f>
        <v>0</v>
      </c>
      <c r="AL135" s="120">
        <f>SUMIF($E$4:$E$123,"520-2",$AL$4:$AL$123)</f>
        <v>0</v>
      </c>
      <c r="AM135" s="120">
        <f>SUMIF($E$4:$E$123,"520-2",$AM$4:$AM$123)</f>
        <v>0</v>
      </c>
      <c r="AN135" s="120">
        <f>SUMIF($E$4:$E$123,"520-2",$AN$4:$AN$123)</f>
        <v>0</v>
      </c>
      <c r="AO135" s="120">
        <f>SUMIF($E$4:$E$123,"520-2",$AO$4:$AO$123)</f>
        <v>0</v>
      </c>
      <c r="AP135" s="120">
        <f>SUMIF($E$4:$E$123,"520-2",$AP$4:$AP$123)</f>
        <v>0</v>
      </c>
      <c r="AQ135" s="120">
        <f>SUMIF($E$4:$E$123,"520-2",$AQ$4:$AQ$123)</f>
        <v>0</v>
      </c>
      <c r="AR135" s="120">
        <f>SUMIF($E$4:$E$123,"520-2",$AR$4:$AR$123)</f>
        <v>0</v>
      </c>
      <c r="AS135" s="120">
        <f>SUMIF($E$4:$E$123,"520-2",$AS$4:$AS$123)</f>
        <v>0</v>
      </c>
      <c r="AT135" s="120">
        <f>SUMIF($E$4:$E$123,"520-2",$AT$4:$AT$123)</f>
        <v>0</v>
      </c>
      <c r="AU135" s="120">
        <f>SUMIF($E$4:$E$123,"520-2",$AU$4:$AU$123)</f>
        <v>0</v>
      </c>
      <c r="AV135" s="120">
        <f>SUMIF($E$4:$E$123,"520-2",$AV$4:$AV$123)</f>
        <v>0</v>
      </c>
      <c r="AW135" s="120">
        <f>SUMIF($E$4:$E$123,"520-2",$AW$4:$AW$123)</f>
        <v>0</v>
      </c>
      <c r="AX135" s="120">
        <f>SUMIF($E$4:$E$123,"520-2",$AX$4:$AX$123)</f>
        <v>0</v>
      </c>
      <c r="AY135" s="120">
        <f>SUMIF($E$4:$E$123,"520-2",$AY$4:$AY$123)</f>
        <v>0</v>
      </c>
      <c r="AZ135" s="105" t="e">
        <f t="shared" si="115"/>
        <v>#DIV/0!</v>
      </c>
      <c r="BA135" s="24">
        <f t="shared" si="116"/>
        <v>0</v>
      </c>
      <c r="BB135" s="123"/>
      <c r="BC135" s="123"/>
      <c r="BD135" s="123"/>
      <c r="BE135" s="123"/>
      <c r="BF135" s="123">
        <f>SUMIF($E$4:$E$123,"520-2",$BF$4:$BF$123)</f>
        <v>0</v>
      </c>
      <c r="BG135" s="123"/>
      <c r="BH135" s="123"/>
      <c r="BI135" s="123"/>
      <c r="BJ135" s="123"/>
      <c r="BK135" s="123"/>
      <c r="BL135" s="123"/>
      <c r="BM135" s="123"/>
      <c r="BN135" s="123"/>
      <c r="BO135" s="123"/>
      <c r="BP135" s="123">
        <f>SUMIF($E$4:$E$123,"520-2",$BP$4:$BP$123)</f>
        <v>0</v>
      </c>
      <c r="BQ135" s="123"/>
      <c r="BR135" s="123"/>
      <c r="BS135" s="123">
        <f>SUMIF($E$4:$E$123,"520-2",$BS$4:$BS$123)</f>
        <v>0</v>
      </c>
      <c r="BT135" s="123">
        <f>SUMIF($E$4:$E$123,"520-2",$BT$4:$BT$123)</f>
        <v>0</v>
      </c>
      <c r="BU135" s="123">
        <f>SUMIF($E$4:$E$123,"520-2",$BU$4:$BU$123)</f>
        <v>0</v>
      </c>
      <c r="BV135" s="124">
        <f>SUMIF($E$4:$E$123,"520-2",$BV$4:$BV$123)</f>
        <v>0</v>
      </c>
      <c r="BW135" s="125" t="e">
        <f t="shared" si="117"/>
        <v>#DIV/0!</v>
      </c>
      <c r="BX135" s="24">
        <f t="shared" si="118"/>
        <v>32833600</v>
      </c>
      <c r="BY135" s="120">
        <f>SUMIF($E$4:$E$123,"520-2",$BY$4:$BY$123)</f>
        <v>0</v>
      </c>
      <c r="BZ135" s="120">
        <f>SUMIF($E$4:$E$123,"520-2",$BZ$4:$BZ$123)</f>
        <v>0</v>
      </c>
      <c r="CA135" s="120"/>
      <c r="CB135" s="120">
        <f>SUMIF($E$4:$E$123,"520-2",$CB$4:$CB$123)</f>
        <v>0</v>
      </c>
      <c r="CC135" s="120">
        <f>SUMIF($E$4:$E$123,"520-2",$CC$4:$CC$123)</f>
        <v>0</v>
      </c>
      <c r="CD135" s="120">
        <f>SUMIF($E$4:$E$123,"520-2",$CD$4:$CD$123)</f>
        <v>0</v>
      </c>
      <c r="CE135" s="120">
        <f>SUMIF($E$4:$E$123,"520-2",$CE$4:$CE$123)</f>
        <v>0</v>
      </c>
      <c r="CF135" s="120">
        <f>SUMIF($E$4:$E$123,"520-2",$CF$4:$CF$123)</f>
        <v>0</v>
      </c>
      <c r="CG135" s="120"/>
      <c r="CH135" s="120"/>
      <c r="CI135" s="120"/>
      <c r="CJ135" s="120"/>
      <c r="CK135" s="120"/>
      <c r="CL135" s="120">
        <f>SUMIF($E$4:$E$123,"520-2",$CL$4:$CL$123)</f>
        <v>0</v>
      </c>
      <c r="CM135" s="120">
        <f>SUMIF($E$4:$E$123,"520-2",$CM$4:$CM$123)</f>
        <v>0</v>
      </c>
      <c r="CN135" s="120"/>
      <c r="CO135" s="120"/>
      <c r="CP135" s="120">
        <f>SUMIF($E$4:$E$123,"111",$CP$4:$CP$123)</f>
        <v>0</v>
      </c>
      <c r="CQ135" s="120">
        <f>SUMIF($E$4:$E$123,"520-2",$CQ$4:$CQ$123)</f>
        <v>0</v>
      </c>
      <c r="CR135" s="120">
        <f>+'[11]ENERO 2017'!$H$908</f>
        <v>32833600</v>
      </c>
      <c r="CS135" s="126">
        <f>SUMIF($E$4:$E$123,"520-2",$CS$4:$CS$123)</f>
        <v>0</v>
      </c>
      <c r="CT135" s="21" t="e">
        <f t="shared" si="119"/>
        <v>#DIV/0!</v>
      </c>
      <c r="CU135" s="24">
        <f t="shared" si="120"/>
        <v>0</v>
      </c>
      <c r="CV135" s="124"/>
      <c r="CW135" s="124"/>
      <c r="CX135" s="124"/>
      <c r="CY135" s="124"/>
      <c r="CZ135" s="124"/>
      <c r="DA135" s="123"/>
      <c r="DB135" s="123"/>
      <c r="DC135" s="123"/>
      <c r="DD135" s="123"/>
      <c r="DE135" s="127"/>
      <c r="DF135" s="127"/>
      <c r="DG135" s="127"/>
      <c r="DH135" s="127"/>
      <c r="DI135" s="127"/>
      <c r="DJ135" s="127">
        <f>SUMIF($E$4:$E$123,"520-2",$DJ$4:$DJ$123)</f>
        <v>0</v>
      </c>
      <c r="DK135" s="127"/>
      <c r="DL135" s="127"/>
      <c r="DM135" s="127">
        <f>SUMIF($E$4:$E$123,"520-2",$DM$4:$DM$123)</f>
        <v>0</v>
      </c>
      <c r="DN135" s="127">
        <f>SUMIF($E$4:$E$123,"520-2",$DN$4:$DN$123)</f>
        <v>0</v>
      </c>
      <c r="DO135" s="127">
        <f>SUMIF($E$4:$E$123,"520-2",$DO$4:$DO$123)</f>
        <v>0</v>
      </c>
      <c r="DP135" s="127">
        <f>SUMIF($E$4:$E$123,"520-2",$DP$4:$DP$123)</f>
        <v>0</v>
      </c>
      <c r="DR135" s="169" t="s">
        <v>393</v>
      </c>
      <c r="DS135" s="33">
        <f>+G134</f>
        <v>3899227449</v>
      </c>
      <c r="DT135" s="33">
        <f t="shared" si="123"/>
        <v>2919417764</v>
      </c>
    </row>
    <row r="136" spans="3:125" ht="15.75" thickBot="1" x14ac:dyDescent="0.3">
      <c r="C136" s="261" t="s">
        <v>375</v>
      </c>
      <c r="D136" s="262"/>
      <c r="E136" s="132"/>
      <c r="F136" s="133"/>
      <c r="G136" s="134">
        <f>SUM(G128:G134)</f>
        <v>35189775267</v>
      </c>
      <c r="H136" s="134">
        <f t="shared" ref="H136:AB136" si="126">SUM(H128:H134)</f>
        <v>592454384</v>
      </c>
      <c r="I136" s="134">
        <f t="shared" si="126"/>
        <v>2882922911</v>
      </c>
      <c r="J136" s="134">
        <f t="shared" si="126"/>
        <v>290673084</v>
      </c>
      <c r="K136" s="134">
        <f t="shared" si="126"/>
        <v>12000000000</v>
      </c>
      <c r="L136" s="134">
        <f t="shared" si="126"/>
        <v>160000000</v>
      </c>
      <c r="M136" s="134">
        <f t="shared" si="126"/>
        <v>227821027</v>
      </c>
      <c r="N136" s="134">
        <f t="shared" si="126"/>
        <v>3328922629</v>
      </c>
      <c r="O136" s="134">
        <f t="shared" si="126"/>
        <v>486988946</v>
      </c>
      <c r="P136" s="134">
        <f t="shared" si="126"/>
        <v>461988947</v>
      </c>
      <c r="Q136" s="134">
        <f t="shared" si="126"/>
        <v>486988946</v>
      </c>
      <c r="R136" s="134">
        <f t="shared" si="126"/>
        <v>480000000</v>
      </c>
      <c r="S136" s="134">
        <f t="shared" si="126"/>
        <v>42838346</v>
      </c>
      <c r="T136" s="134">
        <f t="shared" si="126"/>
        <v>287739646</v>
      </c>
      <c r="U136" s="134">
        <f t="shared" si="126"/>
        <v>145276070</v>
      </c>
      <c r="V136" s="134">
        <f t="shared" si="126"/>
        <v>6119225925</v>
      </c>
      <c r="W136" s="134">
        <f t="shared" si="126"/>
        <v>1088378236</v>
      </c>
      <c r="X136" s="134">
        <f t="shared" si="126"/>
        <v>117081497</v>
      </c>
      <c r="Y136" s="134">
        <f t="shared" si="126"/>
        <v>1984280309</v>
      </c>
      <c r="Z136" s="134">
        <f>SUM(Z128:Z134)</f>
        <v>1702623255</v>
      </c>
      <c r="AA136" s="134">
        <f t="shared" si="126"/>
        <v>262389088</v>
      </c>
      <c r="AB136" s="134">
        <f t="shared" si="126"/>
        <v>2041182021</v>
      </c>
      <c r="AC136" s="135">
        <f t="shared" si="114"/>
        <v>0.43619484951341619</v>
      </c>
      <c r="AD136" s="136">
        <f>SUM(AD128:AD134)</f>
        <v>15349598727</v>
      </c>
      <c r="AE136" s="136">
        <f t="shared" ref="AE136:AY136" si="127">SUM(AE128:AE134)</f>
        <v>591917790</v>
      </c>
      <c r="AF136" s="136">
        <f t="shared" si="127"/>
        <v>2729836610</v>
      </c>
      <c r="AG136" s="136">
        <f t="shared" si="127"/>
        <v>232519371</v>
      </c>
      <c r="AH136" s="136">
        <f t="shared" si="127"/>
        <v>0</v>
      </c>
      <c r="AI136" s="136">
        <f t="shared" si="127"/>
        <v>139655529</v>
      </c>
      <c r="AJ136" s="136">
        <f t="shared" si="127"/>
        <v>96596000</v>
      </c>
      <c r="AK136" s="136">
        <f t="shared" si="127"/>
        <v>2048046532</v>
      </c>
      <c r="AL136" s="136">
        <f t="shared" si="127"/>
        <v>20348750</v>
      </c>
      <c r="AM136" s="136">
        <f t="shared" si="127"/>
        <v>134027742</v>
      </c>
      <c r="AN136" s="136">
        <f t="shared" si="127"/>
        <v>157240869</v>
      </c>
      <c r="AO136" s="136">
        <f t="shared" si="127"/>
        <v>273722150</v>
      </c>
      <c r="AP136" s="136">
        <f t="shared" si="127"/>
        <v>0</v>
      </c>
      <c r="AQ136" s="136">
        <f t="shared" si="127"/>
        <v>68653410</v>
      </c>
      <c r="AR136" s="136">
        <f t="shared" si="127"/>
        <v>69449595</v>
      </c>
      <c r="AS136" s="136">
        <f t="shared" si="127"/>
        <v>2961328884</v>
      </c>
      <c r="AT136" s="136">
        <f t="shared" si="127"/>
        <v>821322040</v>
      </c>
      <c r="AU136" s="136">
        <f t="shared" si="127"/>
        <v>103543568</v>
      </c>
      <c r="AV136" s="136">
        <f t="shared" si="127"/>
        <v>1542202271</v>
      </c>
      <c r="AW136" s="136">
        <f t="shared" si="127"/>
        <v>1702589922</v>
      </c>
      <c r="AX136" s="136">
        <f t="shared" si="127"/>
        <v>229575438</v>
      </c>
      <c r="AY136" s="136">
        <f t="shared" si="127"/>
        <v>1427022256</v>
      </c>
      <c r="AZ136" s="137">
        <f t="shared" si="115"/>
        <v>0.56380515048658375</v>
      </c>
      <c r="BA136" s="136">
        <f>SUM(BA128:BA134)</f>
        <v>19840176540</v>
      </c>
      <c r="BB136" s="136">
        <f t="shared" ref="BB136:BV136" si="128">SUM(BB128:BB134)</f>
        <v>536594</v>
      </c>
      <c r="BC136" s="136">
        <f t="shared" si="128"/>
        <v>153086301</v>
      </c>
      <c r="BD136" s="136">
        <f t="shared" si="128"/>
        <v>58153713</v>
      </c>
      <c r="BE136" s="136">
        <f t="shared" si="128"/>
        <v>12000000000</v>
      </c>
      <c r="BF136" s="136">
        <f t="shared" si="128"/>
        <v>20344471</v>
      </c>
      <c r="BG136" s="136">
        <f t="shared" si="128"/>
        <v>131225027</v>
      </c>
      <c r="BH136" s="136">
        <f t="shared" si="128"/>
        <v>1280876097</v>
      </c>
      <c r="BI136" s="136">
        <f t="shared" si="128"/>
        <v>466640196</v>
      </c>
      <c r="BJ136" s="136">
        <f t="shared" si="128"/>
        <v>327961205</v>
      </c>
      <c r="BK136" s="136">
        <f t="shared" si="128"/>
        <v>329748077</v>
      </c>
      <c r="BL136" s="136">
        <f t="shared" si="128"/>
        <v>206277850</v>
      </c>
      <c r="BM136" s="136">
        <f t="shared" si="128"/>
        <v>42838346</v>
      </c>
      <c r="BN136" s="136">
        <f t="shared" si="128"/>
        <v>219086236</v>
      </c>
      <c r="BO136" s="136">
        <f t="shared" si="128"/>
        <v>75826475</v>
      </c>
      <c r="BP136" s="136">
        <f t="shared" si="128"/>
        <v>3157897041</v>
      </c>
      <c r="BQ136" s="136">
        <f t="shared" si="128"/>
        <v>267056196</v>
      </c>
      <c r="BR136" s="136">
        <f t="shared" si="128"/>
        <v>13537929</v>
      </c>
      <c r="BS136" s="136">
        <f t="shared" si="128"/>
        <v>442078038</v>
      </c>
      <c r="BT136" s="136">
        <f t="shared" si="128"/>
        <v>33333</v>
      </c>
      <c r="BU136" s="136">
        <f t="shared" si="128"/>
        <v>32813650</v>
      </c>
      <c r="BV136" s="136">
        <f t="shared" si="128"/>
        <v>614159765</v>
      </c>
      <c r="BW136" s="138">
        <f t="shared" si="117"/>
        <v>0.36987506291936673</v>
      </c>
      <c r="BX136" s="139">
        <f>SUM(BX128:BX134)</f>
        <v>13015820341</v>
      </c>
      <c r="BY136" s="139">
        <f t="shared" ref="BY136:CS136" si="129">SUM(BY128:BY134)</f>
        <v>589415645</v>
      </c>
      <c r="BZ136" s="139">
        <f t="shared" si="129"/>
        <v>2443605480</v>
      </c>
      <c r="CA136" s="139">
        <f t="shared" si="129"/>
        <v>196288447</v>
      </c>
      <c r="CB136" s="139">
        <f t="shared" si="129"/>
        <v>0</v>
      </c>
      <c r="CC136" s="139">
        <f t="shared" si="129"/>
        <v>119567225</v>
      </c>
      <c r="CD136" s="139">
        <f t="shared" si="129"/>
        <v>96596000</v>
      </c>
      <c r="CE136" s="139">
        <f t="shared" si="129"/>
        <v>1293886172</v>
      </c>
      <c r="CF136" s="139">
        <f t="shared" si="129"/>
        <v>19348750</v>
      </c>
      <c r="CG136" s="139">
        <f t="shared" si="129"/>
        <v>133027742</v>
      </c>
      <c r="CH136" s="139">
        <f t="shared" si="129"/>
        <v>156240869</v>
      </c>
      <c r="CI136" s="139">
        <f t="shared" si="129"/>
        <v>252283623</v>
      </c>
      <c r="CJ136" s="139">
        <f t="shared" si="129"/>
        <v>0</v>
      </c>
      <c r="CK136" s="139">
        <f t="shared" si="129"/>
        <v>68653410</v>
      </c>
      <c r="CL136" s="139">
        <f t="shared" si="129"/>
        <v>69449595</v>
      </c>
      <c r="CM136" s="139">
        <f t="shared" si="129"/>
        <v>2289064574</v>
      </c>
      <c r="CN136" s="139">
        <f t="shared" si="129"/>
        <v>800928999</v>
      </c>
      <c r="CO136" s="139">
        <f t="shared" si="129"/>
        <v>92731193</v>
      </c>
      <c r="CP136" s="139">
        <f t="shared" si="129"/>
        <v>1375205723</v>
      </c>
      <c r="CQ136" s="139">
        <f t="shared" si="129"/>
        <v>1667313707</v>
      </c>
      <c r="CR136" s="139">
        <f t="shared" si="129"/>
        <v>124850855</v>
      </c>
      <c r="CS136" s="139">
        <f t="shared" si="129"/>
        <v>1227362332</v>
      </c>
      <c r="CT136" s="140">
        <f t="shared" si="119"/>
        <v>0.63012493708063322</v>
      </c>
      <c r="CU136" s="134">
        <f ca="1">SUM(CU128:CU134)</f>
        <v>22173954926</v>
      </c>
      <c r="CV136" s="134">
        <f t="shared" ref="CV136:DP136" ca="1" si="130">SUM(CV128:CV134)</f>
        <v>3038739</v>
      </c>
      <c r="CW136" s="134">
        <f t="shared" si="130"/>
        <v>439317431</v>
      </c>
      <c r="CX136" s="134">
        <f t="shared" si="130"/>
        <v>94384637</v>
      </c>
      <c r="CY136" s="134">
        <f t="shared" si="130"/>
        <v>12000000000</v>
      </c>
      <c r="CZ136" s="134">
        <f t="shared" si="130"/>
        <v>40432775</v>
      </c>
      <c r="DA136" s="134">
        <f t="shared" si="130"/>
        <v>131225027</v>
      </c>
      <c r="DB136" s="134">
        <f t="shared" si="130"/>
        <v>2035036457</v>
      </c>
      <c r="DC136" s="134">
        <f t="shared" si="130"/>
        <v>467640196</v>
      </c>
      <c r="DD136" s="134">
        <f t="shared" si="130"/>
        <v>328961205</v>
      </c>
      <c r="DE136" s="134">
        <f t="shared" si="130"/>
        <v>330748077</v>
      </c>
      <c r="DF136" s="134">
        <f t="shared" si="130"/>
        <v>227716377</v>
      </c>
      <c r="DG136" s="134">
        <f t="shared" si="130"/>
        <v>42838346</v>
      </c>
      <c r="DH136" s="134">
        <f t="shared" si="130"/>
        <v>219086236</v>
      </c>
      <c r="DI136" s="134">
        <f t="shared" si="130"/>
        <v>75826475</v>
      </c>
      <c r="DJ136" s="134">
        <f t="shared" si="130"/>
        <v>3830161351</v>
      </c>
      <c r="DK136" s="134">
        <f t="shared" si="130"/>
        <v>287449237</v>
      </c>
      <c r="DL136" s="134">
        <f t="shared" si="130"/>
        <v>24350304</v>
      </c>
      <c r="DM136" s="134">
        <f t="shared" si="130"/>
        <v>609074586</v>
      </c>
      <c r="DN136" s="134">
        <f t="shared" si="130"/>
        <v>35309548</v>
      </c>
      <c r="DO136" s="134">
        <f t="shared" si="130"/>
        <v>137538233</v>
      </c>
      <c r="DP136" s="134">
        <f t="shared" si="130"/>
        <v>813819689</v>
      </c>
      <c r="DR136" s="169" t="s">
        <v>394</v>
      </c>
      <c r="DS136" s="33">
        <f>+G134</f>
        <v>3899227449</v>
      </c>
      <c r="DT136" s="33">
        <f>+BX134</f>
        <v>2919417764</v>
      </c>
      <c r="DU136" s="177">
        <f>+BW134</f>
        <v>0.74871697078063937</v>
      </c>
    </row>
    <row r="137" spans="3:125" ht="15.75" thickTop="1" x14ac:dyDescent="0.25">
      <c r="G137" s="33"/>
      <c r="H137" s="33"/>
      <c r="I137" s="33"/>
      <c r="J137" s="33"/>
      <c r="K137" s="33"/>
      <c r="L137" s="33"/>
      <c r="M137" s="33"/>
      <c r="N137" s="33"/>
      <c r="O137" s="33"/>
      <c r="P137" s="33"/>
      <c r="Q137" s="33"/>
      <c r="R137" s="33"/>
      <c r="S137" s="33"/>
      <c r="T137" s="33"/>
      <c r="U137" s="33"/>
      <c r="V137" s="33"/>
      <c r="W137" s="33"/>
      <c r="X137" s="33"/>
      <c r="Y137" s="33"/>
      <c r="Z137" s="33"/>
      <c r="AA137" s="33"/>
      <c r="AB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row>
    <row r="138" spans="3:125" hidden="1" x14ac:dyDescent="0.25">
      <c r="DR138" s="176" t="s">
        <v>14</v>
      </c>
    </row>
    <row r="139" spans="3:125" hidden="1" x14ac:dyDescent="0.25">
      <c r="F139" s="141"/>
      <c r="G139" s="33"/>
    </row>
    <row r="140" spans="3:125" hidden="1" x14ac:dyDescent="0.25">
      <c r="F140" s="141"/>
    </row>
    <row r="141" spans="3:125" hidden="1" x14ac:dyDescent="0.25">
      <c r="F141" s="141"/>
    </row>
    <row r="142" spans="3:125" x14ac:dyDescent="0.25">
      <c r="F142" s="141"/>
      <c r="DR142" s="176" t="s">
        <v>14</v>
      </c>
      <c r="DS142" s="178">
        <f>DS129+DS130+DS131+DS132+DS133+DS134+DS136</f>
        <v>35189775267</v>
      </c>
      <c r="DT142" s="178">
        <f>DT129+DT130+DT131+DT132+DT133+DT134+DT136</f>
        <v>13015820341</v>
      </c>
      <c r="DU142" s="179">
        <f>+BW136</f>
        <v>0.36987506291936673</v>
      </c>
    </row>
    <row r="143" spans="3:125" x14ac:dyDescent="0.25">
      <c r="AB143" s="33"/>
    </row>
    <row r="144" spans="3:125" x14ac:dyDescent="0.25">
      <c r="D144" s="142"/>
      <c r="E144" s="143"/>
      <c r="F144" s="143"/>
      <c r="AD144" s="33"/>
      <c r="AY144" s="33">
        <f>+AY136+BV136</f>
        <v>2041182021</v>
      </c>
    </row>
    <row r="145" spans="4:122" x14ac:dyDescent="0.25">
      <c r="D145" s="144"/>
      <c r="E145" s="145"/>
      <c r="F145" s="145"/>
    </row>
    <row r="146" spans="4:122" ht="15.75" thickBot="1" x14ac:dyDescent="0.3">
      <c r="D146" s="144"/>
      <c r="E146" s="145"/>
      <c r="F146" s="145"/>
      <c r="AB146" s="134">
        <v>2041182021</v>
      </c>
      <c r="CS146" s="33">
        <f>+CS136+DP136</f>
        <v>2041182021</v>
      </c>
      <c r="DR146" s="33"/>
    </row>
    <row r="147" spans="4:122" ht="15.75" thickTop="1" x14ac:dyDescent="0.25">
      <c r="D147" s="146"/>
      <c r="E147" s="145"/>
      <c r="F147" s="145"/>
    </row>
    <row r="148" spans="4:122" x14ac:dyDescent="0.25">
      <c r="D148" s="147"/>
      <c r="E148" s="145"/>
      <c r="F148" s="145"/>
    </row>
    <row r="149" spans="4:122" x14ac:dyDescent="0.25">
      <c r="D149" s="147"/>
      <c r="E149" s="145"/>
      <c r="F149" s="145"/>
      <c r="DR149" s="33"/>
    </row>
    <row r="150" spans="4:122" x14ac:dyDescent="0.25">
      <c r="D150" s="148"/>
      <c r="E150" s="149"/>
      <c r="F150" s="149"/>
    </row>
    <row r="151" spans="4:122" x14ac:dyDescent="0.25">
      <c r="D151" s="144"/>
      <c r="E151" s="144"/>
      <c r="F151" s="144"/>
    </row>
    <row r="152" spans="4:122" ht="15.75" x14ac:dyDescent="0.25">
      <c r="D152" s="144"/>
      <c r="E152" s="150"/>
      <c r="F152" s="150"/>
    </row>
    <row r="200" spans="4:76" ht="15.75" x14ac:dyDescent="0.25">
      <c r="D200" s="279" t="s">
        <v>395</v>
      </c>
      <c r="E200" s="280"/>
      <c r="F200" s="280"/>
      <c r="G200" s="280"/>
      <c r="H200" s="280"/>
      <c r="I200" s="280"/>
      <c r="J200" s="280"/>
      <c r="K200" s="280"/>
      <c r="L200" s="280"/>
      <c r="M200" s="280"/>
      <c r="N200" s="280"/>
      <c r="O200" s="280"/>
      <c r="P200" s="280"/>
      <c r="Q200" s="280"/>
      <c r="R200" s="280"/>
      <c r="S200" s="280"/>
      <c r="T200" s="280"/>
      <c r="U200" s="280"/>
      <c r="V200" s="280"/>
      <c r="W200" s="280"/>
      <c r="X200" s="280"/>
      <c r="Y200" s="280"/>
      <c r="Z200" s="280"/>
      <c r="AA200" s="280"/>
      <c r="AB200" s="280"/>
      <c r="AC200" s="280"/>
      <c r="AD200" s="281"/>
    </row>
    <row r="201" spans="4:76" ht="60" x14ac:dyDescent="0.25">
      <c r="D201" s="184" t="s">
        <v>4</v>
      </c>
      <c r="E201" s="185" t="s">
        <v>403</v>
      </c>
      <c r="F201" s="186" t="s">
        <v>396</v>
      </c>
      <c r="G201" s="187" t="s">
        <v>404</v>
      </c>
      <c r="H201" s="184"/>
      <c r="I201" s="184"/>
      <c r="J201" s="184"/>
      <c r="K201" s="184"/>
      <c r="L201" s="184"/>
      <c r="M201" s="184" t="s">
        <v>397</v>
      </c>
      <c r="N201" s="184"/>
      <c r="O201" s="184"/>
      <c r="P201" s="184"/>
      <c r="Q201" s="184"/>
      <c r="R201" s="184"/>
      <c r="S201" s="184"/>
      <c r="T201" s="184"/>
      <c r="U201" s="184"/>
      <c r="V201" s="184"/>
      <c r="W201" s="184"/>
      <c r="X201" s="184" t="s">
        <v>398</v>
      </c>
      <c r="Y201" s="184" t="s">
        <v>397</v>
      </c>
      <c r="Z201" s="184" t="s">
        <v>399</v>
      </c>
      <c r="AA201" s="184"/>
      <c r="AB201" s="184"/>
      <c r="AC201" s="188" t="s">
        <v>405</v>
      </c>
      <c r="AD201" s="187" t="s">
        <v>406</v>
      </c>
    </row>
    <row r="202" spans="4:76" x14ac:dyDescent="0.25">
      <c r="D202" s="189" t="s">
        <v>41</v>
      </c>
      <c r="E202" s="190">
        <v>1149922563</v>
      </c>
      <c r="F202" s="105"/>
      <c r="G202" s="190">
        <v>144187416</v>
      </c>
      <c r="H202" s="189"/>
      <c r="I202" s="189"/>
      <c r="J202" s="189"/>
      <c r="K202" s="189"/>
      <c r="L202" s="189"/>
      <c r="M202" s="122"/>
      <c r="N202" s="189"/>
      <c r="O202" s="189"/>
      <c r="P202" s="189"/>
      <c r="Q202" s="189"/>
      <c r="R202" s="189"/>
      <c r="S202" s="189"/>
      <c r="T202" s="189"/>
      <c r="U202" s="189"/>
      <c r="V202" s="189"/>
      <c r="W202" s="189"/>
      <c r="X202" s="191"/>
      <c r="Y202" s="122"/>
      <c r="Z202" s="192"/>
      <c r="AA202" s="49"/>
      <c r="AB202" s="49"/>
      <c r="AC202" s="193">
        <f>+E202+G202</f>
        <v>1294109979</v>
      </c>
      <c r="AD202" s="194">
        <f>+BW35</f>
        <v>0.76017897497919074</v>
      </c>
      <c r="BA202" s="33"/>
      <c r="BX202" s="141"/>
    </row>
    <row r="203" spans="4:76" x14ac:dyDescent="0.25">
      <c r="D203" s="189" t="s">
        <v>123</v>
      </c>
      <c r="E203" s="190">
        <v>2754866772</v>
      </c>
      <c r="F203" s="105"/>
      <c r="G203" s="190">
        <v>137482596</v>
      </c>
      <c r="H203" s="189"/>
      <c r="I203" s="189"/>
      <c r="J203" s="189"/>
      <c r="K203" s="189"/>
      <c r="L203" s="189"/>
      <c r="M203" s="122"/>
      <c r="N203" s="189"/>
      <c r="O203" s="189"/>
      <c r="P203" s="189"/>
      <c r="Q203" s="189"/>
      <c r="R203" s="189"/>
      <c r="S203" s="189"/>
      <c r="T203" s="189"/>
      <c r="U203" s="189"/>
      <c r="V203" s="189"/>
      <c r="W203" s="189"/>
      <c r="X203" s="191"/>
      <c r="Y203" s="122"/>
      <c r="Z203" s="192"/>
      <c r="AA203" s="49"/>
      <c r="AB203" s="49"/>
      <c r="AC203" s="193">
        <f>+E203+G203</f>
        <v>2892349368</v>
      </c>
      <c r="AD203" s="194">
        <f>+BW71</f>
        <v>0.33915775361308403</v>
      </c>
      <c r="BA203" s="33"/>
      <c r="BX203" s="141"/>
    </row>
    <row r="204" spans="4:76" x14ac:dyDescent="0.25">
      <c r="D204" s="189" t="s">
        <v>400</v>
      </c>
      <c r="E204" s="190">
        <v>2780233692</v>
      </c>
      <c r="F204" s="105"/>
      <c r="G204" s="190">
        <v>139184072</v>
      </c>
      <c r="H204" s="189"/>
      <c r="I204" s="189"/>
      <c r="J204" s="189"/>
      <c r="K204" s="189"/>
      <c r="L204" s="189"/>
      <c r="M204" s="122"/>
      <c r="N204" s="189"/>
      <c r="O204" s="189"/>
      <c r="P204" s="189"/>
      <c r="Q204" s="189"/>
      <c r="R204" s="189"/>
      <c r="S204" s="189"/>
      <c r="T204" s="189"/>
      <c r="U204" s="189"/>
      <c r="V204" s="189"/>
      <c r="W204" s="189"/>
      <c r="X204" s="191"/>
      <c r="Y204" s="122"/>
      <c r="Z204" s="192"/>
      <c r="AA204" s="49"/>
      <c r="AB204" s="49"/>
      <c r="AC204" s="193">
        <f>+E204+G204</f>
        <v>2919417764</v>
      </c>
      <c r="AD204" s="194">
        <f>+BW91</f>
        <v>0.74871697078063937</v>
      </c>
      <c r="BA204" s="33"/>
      <c r="BX204" s="141"/>
    </row>
    <row r="205" spans="4:76" x14ac:dyDescent="0.25">
      <c r="D205" s="189" t="s">
        <v>401</v>
      </c>
      <c r="E205" s="190">
        <v>2573459472</v>
      </c>
      <c r="F205" s="105"/>
      <c r="G205" s="190">
        <v>23001242</v>
      </c>
      <c r="H205" s="189"/>
      <c r="I205" s="189"/>
      <c r="J205" s="189"/>
      <c r="K205" s="189"/>
      <c r="L205" s="189"/>
      <c r="M205" s="122"/>
      <c r="N205" s="189"/>
      <c r="O205" s="189"/>
      <c r="P205" s="189"/>
      <c r="Q205" s="189"/>
      <c r="R205" s="189"/>
      <c r="S205" s="189"/>
      <c r="T205" s="189"/>
      <c r="U205" s="189"/>
      <c r="V205" s="189"/>
      <c r="W205" s="189"/>
      <c r="X205" s="191"/>
      <c r="Y205" s="122"/>
      <c r="Z205" s="192"/>
      <c r="AA205" s="49"/>
      <c r="AB205" s="49"/>
      <c r="AC205" s="193">
        <f>+E205+G205</f>
        <v>2596460714</v>
      </c>
      <c r="AD205" s="194">
        <f>+BW105</f>
        <v>0.96178844553383536</v>
      </c>
      <c r="BA205" s="33"/>
      <c r="BX205" s="141"/>
    </row>
    <row r="206" spans="4:76" x14ac:dyDescent="0.25">
      <c r="D206" s="189" t="s">
        <v>308</v>
      </c>
      <c r="E206" s="190">
        <v>3151883826</v>
      </c>
      <c r="F206" s="105"/>
      <c r="G206" s="190">
        <v>161598690</v>
      </c>
      <c r="H206" s="189"/>
      <c r="I206" s="189"/>
      <c r="J206" s="189"/>
      <c r="K206" s="189"/>
      <c r="L206" s="189"/>
      <c r="M206" s="122"/>
      <c r="N206" s="189"/>
      <c r="O206" s="189"/>
      <c r="P206" s="189"/>
      <c r="Q206" s="189"/>
      <c r="R206" s="189"/>
      <c r="S206" s="189"/>
      <c r="T206" s="189"/>
      <c r="U206" s="189"/>
      <c r="V206" s="189"/>
      <c r="W206" s="189"/>
      <c r="X206" s="191"/>
      <c r="Y206" s="122"/>
      <c r="Z206" s="192"/>
      <c r="AA206" s="49"/>
      <c r="AB206" s="49"/>
      <c r="AC206" s="193">
        <f>+E206+G206</f>
        <v>3313482516</v>
      </c>
      <c r="AD206" s="194">
        <f>+BW124</f>
        <v>0.18046779630941584</v>
      </c>
      <c r="BA206" s="33"/>
      <c r="BX206" s="33"/>
    </row>
    <row r="207" spans="4:76" ht="15.75" thickBot="1" x14ac:dyDescent="0.3">
      <c r="D207" s="195" t="s">
        <v>402</v>
      </c>
      <c r="E207" s="196">
        <f>E202+E203+E204+E205+E206</f>
        <v>12410366325</v>
      </c>
      <c r="F207" s="197"/>
      <c r="G207" s="196">
        <f>G202+G203+G204+G205+G206</f>
        <v>605454016</v>
      </c>
      <c r="H207" s="196">
        <f t="shared" ref="H207:AC207" si="131">SUM(H202:H206)</f>
        <v>0</v>
      </c>
      <c r="I207" s="196">
        <f t="shared" si="131"/>
        <v>0</v>
      </c>
      <c r="J207" s="196">
        <f t="shared" si="131"/>
        <v>0</v>
      </c>
      <c r="K207" s="196">
        <f t="shared" si="131"/>
        <v>0</v>
      </c>
      <c r="L207" s="196">
        <f t="shared" si="131"/>
        <v>0</v>
      </c>
      <c r="M207" s="196">
        <f t="shared" si="131"/>
        <v>0</v>
      </c>
      <c r="N207" s="196">
        <f t="shared" si="131"/>
        <v>0</v>
      </c>
      <c r="O207" s="196">
        <f t="shared" si="131"/>
        <v>0</v>
      </c>
      <c r="P207" s="196">
        <f t="shared" si="131"/>
        <v>0</v>
      </c>
      <c r="Q207" s="196">
        <f t="shared" si="131"/>
        <v>0</v>
      </c>
      <c r="R207" s="196">
        <f t="shared" si="131"/>
        <v>0</v>
      </c>
      <c r="S207" s="196">
        <f t="shared" si="131"/>
        <v>0</v>
      </c>
      <c r="T207" s="196">
        <f t="shared" si="131"/>
        <v>0</v>
      </c>
      <c r="U207" s="196">
        <f t="shared" si="131"/>
        <v>0</v>
      </c>
      <c r="V207" s="196">
        <f t="shared" si="131"/>
        <v>0</v>
      </c>
      <c r="W207" s="196">
        <f t="shared" si="131"/>
        <v>0</v>
      </c>
      <c r="X207" s="196">
        <f t="shared" si="131"/>
        <v>0</v>
      </c>
      <c r="Y207" s="196">
        <f t="shared" si="131"/>
        <v>0</v>
      </c>
      <c r="Z207" s="196">
        <f t="shared" si="131"/>
        <v>0</v>
      </c>
      <c r="AA207" s="196">
        <f t="shared" si="131"/>
        <v>0</v>
      </c>
      <c r="AB207" s="196">
        <f t="shared" si="131"/>
        <v>0</v>
      </c>
      <c r="AC207" s="196">
        <f t="shared" si="131"/>
        <v>13015820341</v>
      </c>
      <c r="AD207" s="198">
        <f>+BW126</f>
        <v>0.36987506291936673</v>
      </c>
    </row>
    <row r="208" spans="4:76" ht="15.75" thickTop="1" x14ac:dyDescent="0.25"/>
    <row r="209" spans="29:53" x14ac:dyDescent="0.25">
      <c r="AD209" s="177"/>
    </row>
    <row r="210" spans="29:53" x14ac:dyDescent="0.25">
      <c r="AC210" s="141"/>
      <c r="BA210" s="141"/>
    </row>
    <row r="211" spans="29:53" x14ac:dyDescent="0.25">
      <c r="BA211" s="33"/>
    </row>
    <row r="212" spans="29:53" x14ac:dyDescent="0.25">
      <c r="BA212" s="141"/>
    </row>
  </sheetData>
  <mergeCells count="51">
    <mergeCell ref="CT1:CU2"/>
    <mergeCell ref="D200:AD200"/>
    <mergeCell ref="BW1:BX2"/>
    <mergeCell ref="B124:D124"/>
    <mergeCell ref="C126:E126"/>
    <mergeCell ref="C136:D136"/>
    <mergeCell ref="B105:E105"/>
    <mergeCell ref="G1:G3"/>
    <mergeCell ref="AC1:AD2"/>
    <mergeCell ref="B102:B104"/>
    <mergeCell ref="B32:B33"/>
    <mergeCell ref="B35:E35"/>
    <mergeCell ref="B36:B42"/>
    <mergeCell ref="B44:B50"/>
    <mergeCell ref="AZ1:BA2"/>
    <mergeCell ref="F2:F3"/>
    <mergeCell ref="B91:F91"/>
    <mergeCell ref="A106:A115"/>
    <mergeCell ref="B107:B108"/>
    <mergeCell ref="B109:B115"/>
    <mergeCell ref="A116:A123"/>
    <mergeCell ref="B116:B119"/>
    <mergeCell ref="A92:A101"/>
    <mergeCell ref="B92:B94"/>
    <mergeCell ref="B97:B98"/>
    <mergeCell ref="B99:B100"/>
    <mergeCell ref="B59:B60"/>
    <mergeCell ref="A62:A70"/>
    <mergeCell ref="B62:B64"/>
    <mergeCell ref="B68:B70"/>
    <mergeCell ref="B71:E71"/>
    <mergeCell ref="A72:A81"/>
    <mergeCell ref="B72:B74"/>
    <mergeCell ref="B76:B82"/>
    <mergeCell ref="A83:A86"/>
    <mergeCell ref="B83:B84"/>
    <mergeCell ref="A87:A90"/>
    <mergeCell ref="B88:B90"/>
    <mergeCell ref="A51:A58"/>
    <mergeCell ref="B51:B53"/>
    <mergeCell ref="B57:B58"/>
    <mergeCell ref="B4:B8"/>
    <mergeCell ref="B9:B13"/>
    <mergeCell ref="B14:B17"/>
    <mergeCell ref="B29:B31"/>
    <mergeCell ref="C1:F1"/>
    <mergeCell ref="A2:A3"/>
    <mergeCell ref="B2:B3"/>
    <mergeCell ref="C2:C3"/>
    <mergeCell ref="D2:D3"/>
    <mergeCell ref="E2:E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 ACCIÓN OCTUBRE 2018</vt:lpstr>
      <vt:lpstr>P. ACCIÓN OCTUBRE 2018 (2)</vt:lpstr>
      <vt:lpstr>P. ACCIÓN CONSOLIDADO OCTUBRE</vt:lpstr>
      <vt:lpstr>'P. ACCIÓN CONSOLIDADO OCTUBRE'!Títulos_a_imprimir</vt:lpstr>
      <vt:lpstr>'P. ACCIÓN OCTUBRE 2018'!Títulos_a_imprimir</vt:lpstr>
      <vt:lpstr>'P. ACCIÓN OCTUBRE 2018 (2)'!Títulos_a_imprimir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2018-11-14T16:09:09Z</dcterms:created>
  <dcterms:modified xsi:type="dcterms:W3CDTF">2018-11-19T15:11:38Z</dcterms:modified>
</cp:coreProperties>
</file>